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Tinserver\d\DOCUMENTOS TPCC\Sistemas Integrados de Gestion\SIG TINTAL PLAZA\2. Sistemas Integrados de Gestión\1. Gestión Ambiental\9. PREAD - PRO-REDES\PRO REDES\"/>
    </mc:Choice>
  </mc:AlternateContent>
  <xr:revisionPtr revIDLastSave="0" documentId="13_ncr:1_{140F5B22-5A02-4D89-B894-40952A046A06}" xr6:coauthVersionLast="47" xr6:coauthVersionMax="47" xr10:uidLastSave="{00000000-0000-0000-0000-000000000000}"/>
  <bookViews>
    <workbookView xWindow="-120" yWindow="-120" windowWidth="20730" windowHeight="11160" tabRatio="886" firstSheet="2" activeTab="9" xr2:uid="{00000000-000D-0000-FFFF-FFFF00000000}"/>
  </bookViews>
  <sheets>
    <sheet name="INICIO" sheetId="39" r:id="rId1"/>
    <sheet name="IDENTIFICACIÓN" sheetId="43" state="hidden" r:id="rId2"/>
    <sheet name="PROCESOS PRODUCTIVOS" sheetId="48" r:id="rId3"/>
    <sheet name="CONSUMOS Y PRODUCCIÓN" sheetId="27" r:id="rId4"/>
    <sheet name="MATRIZ ENERGÉTICA" sheetId="28" r:id="rId5"/>
    <sheet name="Analisis Energeticos" sheetId="7" state="hidden" r:id="rId6"/>
    <sheet name="LINEA BASE " sheetId="47" r:id="rId7"/>
    <sheet name="INDICADORES E" sheetId="31" r:id="rId8"/>
    <sheet name="INVENTARIO ELÉCTRICO" sheetId="1" r:id="rId9"/>
    <sheet name="PARETO" sheetId="42" r:id="rId10"/>
    <sheet name="INVENTARIO VEHÍCULOS" sheetId="33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8" hidden="1">'INVENTARIO ELÉCTRICO'!$A$4:$I$4</definedName>
    <definedName name="Electrico" localSheetId="9">[1]Listas!$B$5:$B$11</definedName>
    <definedName name="Electrico">#REF!</definedName>
    <definedName name="MEDIDO">[2]Listas!$E$31:$E$32</definedName>
    <definedName name="Termico" localSheetId="9">[1]Listas!$D$5:$D$8</definedName>
    <definedName name="Termico">#REF!</definedName>
    <definedName name="USOFINAL" localSheetId="9">[2]Listas!$B$39:$B$47</definedName>
    <definedName name="USOFINAL">[3]Listas!$B$39:$B$47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42" l="1"/>
  <c r="D6" i="42" s="1"/>
  <c r="D7" i="42" s="1"/>
  <c r="M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" i="1"/>
  <c r="A2" i="1"/>
  <c r="C5" i="42" l="1"/>
  <c r="D8" i="42"/>
  <c r="C7" i="42"/>
  <c r="C6" i="42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96" i="27"/>
  <c r="E19" i="27"/>
  <c r="E18" i="27"/>
  <c r="E17" i="27"/>
  <c r="E16" i="27"/>
  <c r="D9" i="42" l="1"/>
  <c r="C8" i="42"/>
  <c r="I2" i="1"/>
  <c r="E4" i="27"/>
  <c r="E5" i="27"/>
  <c r="E6" i="27"/>
  <c r="E7" i="27"/>
  <c r="E8" i="27"/>
  <c r="E9" i="27"/>
  <c r="E10" i="27"/>
  <c r="E11" i="27"/>
  <c r="E12" i="27"/>
  <c r="E13" i="27"/>
  <c r="E14" i="27"/>
  <c r="E15" i="27"/>
  <c r="D10" i="42" l="1"/>
  <c r="C9" i="42"/>
  <c r="B40" i="31"/>
  <c r="D11" i="42" l="1"/>
  <c r="C10" i="42"/>
  <c r="C113" i="27"/>
  <c r="D12" i="42" l="1"/>
  <c r="C11" i="42"/>
  <c r="C9" i="47"/>
  <c r="C10" i="47"/>
  <c r="C11" i="47"/>
  <c r="C12" i="47"/>
  <c r="B5" i="47"/>
  <c r="B6" i="47"/>
  <c r="B7" i="47"/>
  <c r="B8" i="47"/>
  <c r="B9" i="47"/>
  <c r="B10" i="47"/>
  <c r="B11" i="47"/>
  <c r="B12" i="47"/>
  <c r="B13" i="47"/>
  <c r="B14" i="47"/>
  <c r="B15" i="47"/>
  <c r="C5" i="47"/>
  <c r="C6" i="47"/>
  <c r="C7" i="47"/>
  <c r="C8" i="47"/>
  <c r="C13" i="47"/>
  <c r="C14" i="47"/>
  <c r="C15" i="47"/>
  <c r="D13" i="42" l="1"/>
  <c r="C12" i="42"/>
  <c r="B6" i="31"/>
  <c r="C6" i="31"/>
  <c r="G6" i="31" s="1"/>
  <c r="D14" i="42" l="1"/>
  <c r="C13" i="42"/>
  <c r="H6" i="3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D15" i="42" l="1"/>
  <c r="C14" i="42"/>
  <c r="H15" i="47"/>
  <c r="G15" i="47"/>
  <c r="A15" i="47"/>
  <c r="G14" i="47"/>
  <c r="A14" i="47"/>
  <c r="H13" i="47"/>
  <c r="J13" i="47" s="1"/>
  <c r="G13" i="47"/>
  <c r="I13" i="47" s="1"/>
  <c r="A13" i="47"/>
  <c r="G12" i="47"/>
  <c r="I12" i="47" s="1"/>
  <c r="A12" i="47"/>
  <c r="H11" i="47"/>
  <c r="G11" i="47"/>
  <c r="A11" i="47"/>
  <c r="G10" i="47"/>
  <c r="I10" i="47" s="1"/>
  <c r="A10" i="47"/>
  <c r="H9" i="47"/>
  <c r="J9" i="47" s="1"/>
  <c r="G9" i="47"/>
  <c r="I9" i="47" s="1"/>
  <c r="A9" i="47"/>
  <c r="G8" i="47"/>
  <c r="I8" i="47" s="1"/>
  <c r="A8" i="47"/>
  <c r="G7" i="47"/>
  <c r="A7" i="47"/>
  <c r="G6" i="47"/>
  <c r="I6" i="47" s="1"/>
  <c r="A6" i="47"/>
  <c r="A5" i="47"/>
  <c r="C4" i="47"/>
  <c r="B4" i="47"/>
  <c r="A4" i="47"/>
  <c r="C3" i="47"/>
  <c r="H3" i="47" s="1"/>
  <c r="B3" i="47"/>
  <c r="E29" i="27"/>
  <c r="E30" i="27"/>
  <c r="E31" i="27"/>
  <c r="E32" i="27"/>
  <c r="E33" i="27"/>
  <c r="E34" i="27"/>
  <c r="E35" i="27"/>
  <c r="E36" i="27"/>
  <c r="E37" i="27"/>
  <c r="E38" i="27"/>
  <c r="E39" i="27"/>
  <c r="E28" i="27"/>
  <c r="D16" i="42" l="1"/>
  <c r="C15" i="42"/>
  <c r="G3" i="47"/>
  <c r="Z4" i="47"/>
  <c r="F39" i="47"/>
  <c r="F38" i="47"/>
  <c r="F37" i="47"/>
  <c r="D3" i="47"/>
  <c r="I3" i="47"/>
  <c r="B31" i="47"/>
  <c r="C31" i="47"/>
  <c r="C33" i="47"/>
  <c r="G5" i="47"/>
  <c r="G4" i="47"/>
  <c r="E3" i="47"/>
  <c r="J3" i="47"/>
  <c r="H4" i="47"/>
  <c r="H5" i="47"/>
  <c r="H6" i="47"/>
  <c r="J6" i="47" s="1"/>
  <c r="H7" i="47"/>
  <c r="H8" i="47"/>
  <c r="J8" i="47" s="1"/>
  <c r="H10" i="47"/>
  <c r="J10" i="47" s="1"/>
  <c r="H12" i="47"/>
  <c r="J12" i="47" s="1"/>
  <c r="H14" i="47"/>
  <c r="B30" i="47"/>
  <c r="B32" i="47"/>
  <c r="Y4" i="47" s="1"/>
  <c r="B33" i="47"/>
  <c r="C30" i="47"/>
  <c r="C32" i="47"/>
  <c r="D17" i="42" l="1"/>
  <c r="C16" i="42"/>
  <c r="D4" i="47"/>
  <c r="E4" i="47" s="1"/>
  <c r="Y5" i="47"/>
  <c r="D13" i="47"/>
  <c r="D11" i="47"/>
  <c r="D7" i="47"/>
  <c r="D12" i="47"/>
  <c r="D14" i="47"/>
  <c r="D15" i="47"/>
  <c r="D8" i="47"/>
  <c r="D10" i="47"/>
  <c r="D6" i="47"/>
  <c r="D5" i="47"/>
  <c r="D9" i="47"/>
  <c r="C116" i="27"/>
  <c r="C115" i="27"/>
  <c r="C114" i="27"/>
  <c r="D18" i="42" l="1"/>
  <c r="C17" i="42"/>
  <c r="E5" i="47"/>
  <c r="D33" i="47"/>
  <c r="E11" i="47"/>
  <c r="E10" i="47"/>
  <c r="E7" i="47"/>
  <c r="E6" i="47"/>
  <c r="E15" i="47"/>
  <c r="E13" i="47"/>
  <c r="D32" i="47"/>
  <c r="E9" i="47"/>
  <c r="E14" i="47"/>
  <c r="E12" i="47"/>
  <c r="E8" i="47"/>
  <c r="D31" i="47"/>
  <c r="D30" i="47"/>
  <c r="E56" i="27"/>
  <c r="E90" i="27"/>
  <c r="E24" i="27"/>
  <c r="B35" i="28" s="1"/>
  <c r="D19" i="42" l="1"/>
  <c r="C18" i="42"/>
  <c r="E33" i="47"/>
  <c r="F4" i="47" s="1"/>
  <c r="E32" i="47"/>
  <c r="E31" i="47"/>
  <c r="E30" i="47"/>
  <c r="D20" i="42" l="1"/>
  <c r="C20" i="42" s="1"/>
  <c r="C19" i="42"/>
  <c r="F9" i="47"/>
  <c r="F7" i="47"/>
  <c r="F15" i="47"/>
  <c r="F5" i="47"/>
  <c r="F11" i="47"/>
  <c r="F14" i="47"/>
  <c r="F8" i="47"/>
  <c r="F12" i="47"/>
  <c r="F10" i="47"/>
  <c r="F6" i="47"/>
  <c r="F13" i="47"/>
  <c r="B5" i="31" l="1"/>
  <c r="D70" i="27" l="1"/>
  <c r="D68" i="27"/>
  <c r="D63" i="27"/>
  <c r="D64" i="27"/>
  <c r="D65" i="27"/>
  <c r="D66" i="27"/>
  <c r="D67" i="27"/>
  <c r="D69" i="27"/>
  <c r="D71" i="27"/>
  <c r="D72" i="27"/>
  <c r="D73" i="27"/>
  <c r="D62" i="27"/>
  <c r="G79" i="27" l="1"/>
  <c r="G45" i="27"/>
  <c r="B3" i="28" l="1"/>
  <c r="A26" i="28" s="1"/>
  <c r="B37" i="31"/>
  <c r="B41" i="31"/>
  <c r="B39" i="31"/>
  <c r="B38" i="31"/>
  <c r="I6" i="31" l="1"/>
  <c r="M6" i="31" s="1"/>
  <c r="I7" i="31"/>
  <c r="I8" i="31"/>
  <c r="I9" i="31"/>
  <c r="I10" i="31"/>
  <c r="I11" i="31"/>
  <c r="I12" i="31"/>
  <c r="I13" i="31"/>
  <c r="I14" i="31"/>
  <c r="I15" i="31"/>
  <c r="I16" i="31"/>
  <c r="I17" i="31"/>
  <c r="I5" i="31"/>
  <c r="I3" i="31"/>
  <c r="B3" i="31"/>
  <c r="I31" i="31" l="1"/>
  <c r="I33" i="31"/>
  <c r="I32" i="31"/>
  <c r="H4" i="31" l="1"/>
  <c r="C3" i="31"/>
  <c r="G4" i="31" s="1"/>
  <c r="M4" i="31" s="1"/>
  <c r="C7" i="31"/>
  <c r="C8" i="31"/>
  <c r="C9" i="31"/>
  <c r="C10" i="31"/>
  <c r="C11" i="31"/>
  <c r="C12" i="31"/>
  <c r="C13" i="31"/>
  <c r="C14" i="31"/>
  <c r="C15" i="31"/>
  <c r="C16" i="31"/>
  <c r="C17" i="31"/>
  <c r="C5" i="31"/>
  <c r="D32" i="31" l="1"/>
  <c r="D31" i="31"/>
  <c r="D33" i="31"/>
  <c r="C31" i="31"/>
  <c r="C33" i="31"/>
  <c r="C32" i="31"/>
  <c r="A6" i="31"/>
  <c r="A7" i="31"/>
  <c r="A8" i="31"/>
  <c r="A9" i="31"/>
  <c r="A10" i="31"/>
  <c r="A11" i="31"/>
  <c r="A12" i="31"/>
  <c r="A13" i="31"/>
  <c r="A14" i="31"/>
  <c r="A15" i="31"/>
  <c r="A16" i="31"/>
  <c r="A17" i="31"/>
  <c r="B7" i="31"/>
  <c r="B8" i="31"/>
  <c r="B9" i="31"/>
  <c r="B10" i="31"/>
  <c r="B11" i="31"/>
  <c r="B12" i="31"/>
  <c r="B13" i="31"/>
  <c r="B14" i="31"/>
  <c r="B15" i="31"/>
  <c r="B16" i="31"/>
  <c r="B17" i="31"/>
  <c r="H12" i="31" l="1"/>
  <c r="M12" i="31"/>
  <c r="H15" i="31"/>
  <c r="M15" i="31"/>
  <c r="H7" i="31"/>
  <c r="M7" i="31"/>
  <c r="H16" i="31"/>
  <c r="M16" i="31"/>
  <c r="H11" i="31"/>
  <c r="M11" i="31"/>
  <c r="H14" i="31"/>
  <c r="M14" i="31"/>
  <c r="H10" i="31"/>
  <c r="M10" i="31"/>
  <c r="H8" i="31"/>
  <c r="M8" i="31"/>
  <c r="H17" i="31"/>
  <c r="M17" i="31"/>
  <c r="H13" i="31"/>
  <c r="M13" i="31"/>
  <c r="H9" i="31"/>
  <c r="M9" i="31"/>
  <c r="G7" i="31"/>
  <c r="B33" i="31"/>
  <c r="B32" i="31"/>
  <c r="B31" i="31"/>
  <c r="G8" i="31"/>
  <c r="G10" i="31"/>
  <c r="G14" i="31"/>
  <c r="G12" i="31"/>
  <c r="G13" i="31"/>
  <c r="G17" i="31"/>
  <c r="G16" i="31"/>
  <c r="G11" i="31"/>
  <c r="G15" i="31"/>
  <c r="G9" i="31"/>
  <c r="H32" i="31" l="1"/>
  <c r="D38" i="31" s="1"/>
  <c r="M31" i="31"/>
  <c r="C39" i="31" s="1"/>
  <c r="M33" i="31"/>
  <c r="E39" i="31" s="1"/>
  <c r="M32" i="31"/>
  <c r="D39" i="31" s="1"/>
  <c r="G31" i="31"/>
  <c r="C37" i="31" s="1"/>
  <c r="G33" i="31"/>
  <c r="E37" i="31" s="1"/>
  <c r="G32" i="31"/>
  <c r="D37" i="31" s="1"/>
  <c r="H33" i="31"/>
  <c r="E38" i="31" s="1"/>
  <c r="H31" i="31"/>
  <c r="C38" i="31" s="1"/>
  <c r="A29" i="28" l="1"/>
  <c r="A38" i="28" s="1"/>
  <c r="A28" i="28"/>
  <c r="A37" i="28" s="1"/>
  <c r="A27" i="28"/>
  <c r="A36" i="28" s="1"/>
  <c r="A35" i="28"/>
  <c r="B5" i="28"/>
  <c r="B6" i="28"/>
  <c r="B7" i="28"/>
  <c r="B8" i="28"/>
  <c r="B9" i="28"/>
  <c r="B10" i="28"/>
  <c r="B11" i="28"/>
  <c r="B12" i="28"/>
  <c r="B13" i="28"/>
  <c r="B14" i="28"/>
  <c r="B15" i="28"/>
  <c r="B4" i="28"/>
  <c r="A5" i="28"/>
  <c r="A6" i="28"/>
  <c r="A7" i="28"/>
  <c r="A8" i="28"/>
  <c r="A9" i="28"/>
  <c r="A10" i="28"/>
  <c r="A11" i="28"/>
  <c r="A12" i="28"/>
  <c r="A13" i="28"/>
  <c r="A14" i="28"/>
  <c r="A15" i="28"/>
  <c r="A4" i="28"/>
  <c r="B18" i="28" l="1"/>
  <c r="B26" i="28" s="1"/>
  <c r="B21" i="28"/>
  <c r="B19" i="28"/>
  <c r="B20" i="28"/>
  <c r="C53" i="27" l="1"/>
  <c r="C90" i="27"/>
  <c r="C89" i="27"/>
  <c r="C88" i="27"/>
  <c r="C87" i="27"/>
  <c r="B63" i="27"/>
  <c r="B64" i="27"/>
  <c r="B65" i="27"/>
  <c r="B66" i="27"/>
  <c r="B67" i="27"/>
  <c r="B68" i="27"/>
  <c r="B69" i="27"/>
  <c r="B70" i="27"/>
  <c r="B71" i="27"/>
  <c r="B72" i="27"/>
  <c r="B73" i="27"/>
  <c r="B62" i="27"/>
  <c r="F62" i="27" l="1"/>
  <c r="E87" i="27"/>
  <c r="B38" i="28"/>
  <c r="E88" i="27"/>
  <c r="E89" i="27"/>
  <c r="F29" i="27" l="1"/>
  <c r="F30" i="27"/>
  <c r="F31" i="27"/>
  <c r="F32" i="27"/>
  <c r="F33" i="27"/>
  <c r="F34" i="27"/>
  <c r="F35" i="27"/>
  <c r="F36" i="27"/>
  <c r="F37" i="27"/>
  <c r="F38" i="27"/>
  <c r="F39" i="27"/>
  <c r="C56" i="27"/>
  <c r="C55" i="27"/>
  <c r="C54" i="27"/>
  <c r="F28" i="27"/>
  <c r="B29" i="27"/>
  <c r="B30" i="27"/>
  <c r="B31" i="27"/>
  <c r="B32" i="27"/>
  <c r="B33" i="27"/>
  <c r="B34" i="27"/>
  <c r="B35" i="27"/>
  <c r="B36" i="27"/>
  <c r="B37" i="27"/>
  <c r="B38" i="27"/>
  <c r="B39" i="27"/>
  <c r="B28" i="27"/>
  <c r="C24" i="27"/>
  <c r="C22" i="27"/>
  <c r="C21" i="27"/>
  <c r="C23" i="27"/>
  <c r="F53" i="27" l="1"/>
  <c r="F56" i="27"/>
  <c r="F54" i="27"/>
  <c r="F55" i="27"/>
  <c r="O7" i="31" l="1"/>
  <c r="B28" i="28"/>
  <c r="D4" i="28"/>
  <c r="D9" i="28"/>
  <c r="O15" i="31" l="1"/>
  <c r="O6" i="31"/>
  <c r="P6" i="31" s="1"/>
  <c r="C18" i="28"/>
  <c r="B27" i="28" s="1"/>
  <c r="C19" i="28"/>
  <c r="D40" i="31"/>
  <c r="C40" i="31"/>
  <c r="E40" i="31"/>
  <c r="C21" i="28"/>
  <c r="C20" i="28"/>
  <c r="J32" i="31"/>
  <c r="J31" i="31"/>
  <c r="J33" i="31"/>
  <c r="B30" i="28" l="1"/>
  <c r="C26" i="28" s="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E54" i="27" l="1"/>
  <c r="E55" i="27"/>
  <c r="B37" i="28"/>
  <c r="B39" i="28" s="1"/>
  <c r="C35" i="28" s="1"/>
  <c r="E53" i="27"/>
  <c r="C37" i="28" l="1"/>
  <c r="C57" i="7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C38" i="28" l="1"/>
  <c r="C36" i="28"/>
  <c r="I42" i="7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E23" i="27"/>
  <c r="E21" i="27"/>
  <c r="E22" i="2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F63" i="27" l="1"/>
  <c r="F64" i="27"/>
  <c r="F65" i="27"/>
  <c r="F73" i="27"/>
  <c r="F70" i="27"/>
  <c r="F71" i="27"/>
  <c r="F68" i="27"/>
  <c r="F67" i="27"/>
  <c r="F72" i="27"/>
  <c r="F66" i="27"/>
  <c r="F69" i="27"/>
  <c r="D13" i="28" l="1"/>
  <c r="E94" i="7" s="1"/>
  <c r="D15" i="28"/>
  <c r="E67" i="7" s="1"/>
  <c r="D14" i="28"/>
  <c r="E66" i="7" s="1"/>
  <c r="D7" i="28"/>
  <c r="E59" i="7" s="1"/>
  <c r="D11" i="28"/>
  <c r="E92" i="7" s="1"/>
  <c r="D8" i="28"/>
  <c r="E60" i="7" s="1"/>
  <c r="D10" i="28"/>
  <c r="E91" i="7" s="1"/>
  <c r="D12" i="28"/>
  <c r="E64" i="7" s="1"/>
  <c r="D6" i="28"/>
  <c r="E87" i="7" s="1"/>
  <c r="E61" i="7"/>
  <c r="D5" i="28"/>
  <c r="E89" i="7"/>
  <c r="E65" i="7"/>
  <c r="F90" i="27"/>
  <c r="F87" i="27"/>
  <c r="F89" i="27"/>
  <c r="F88" i="27"/>
  <c r="E63" i="7" l="1"/>
  <c r="E62" i="7"/>
  <c r="E58" i="7"/>
  <c r="D18" i="28"/>
  <c r="E93" i="7"/>
  <c r="E88" i="7"/>
  <c r="E96" i="7"/>
  <c r="E90" i="7"/>
  <c r="B29" i="28"/>
  <c r="D21" i="28"/>
  <c r="D19" i="28"/>
  <c r="D20" i="28"/>
  <c r="E57" i="7"/>
  <c r="E86" i="7"/>
  <c r="C28" i="28" l="1"/>
  <c r="C27" i="28"/>
  <c r="E100" i="7"/>
  <c r="E99" i="7"/>
  <c r="E98" i="7"/>
  <c r="E101" i="7"/>
  <c r="E70" i="7"/>
  <c r="E71" i="7"/>
  <c r="E72" i="7"/>
  <c r="E69" i="7"/>
  <c r="E76" i="7"/>
  <c r="E78" i="7"/>
  <c r="E77" i="7"/>
  <c r="C29" i="28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  <c r="O10" i="31"/>
  <c r="P10" i="31" s="1"/>
  <c r="O11" i="31"/>
  <c r="P11" i="31" s="1"/>
  <c r="O12" i="31"/>
  <c r="P12" i="31" s="1"/>
  <c r="O9" i="31"/>
  <c r="P9" i="31" s="1"/>
  <c r="O16" i="31"/>
  <c r="P16" i="31" s="1"/>
  <c r="O17" i="31"/>
  <c r="P17" i="31" s="1"/>
  <c r="O14" i="31"/>
  <c r="P14" i="31" s="1"/>
  <c r="P15" i="31"/>
  <c r="O13" i="31"/>
  <c r="P13" i="31" s="1"/>
  <c r="O8" i="31"/>
  <c r="P8" i="31" s="1"/>
  <c r="P7" i="31"/>
  <c r="O33" i="31" l="1"/>
  <c r="P33" i="31"/>
  <c r="E41" i="31" s="1"/>
  <c r="P32" i="31"/>
  <c r="D41" i="31" s="1"/>
  <c r="O32" i="31"/>
  <c r="P31" i="31"/>
  <c r="C41" i="31" s="1"/>
  <c r="O31" i="31"/>
</calcChain>
</file>

<file path=xl/sharedStrings.xml><?xml version="1.0" encoding="utf-8"?>
<sst xmlns="http://schemas.openxmlformats.org/spreadsheetml/2006/main" count="392" uniqueCount="219">
  <si>
    <t>EQUIPO</t>
  </si>
  <si>
    <t>POTENCIA (HP)</t>
  </si>
  <si>
    <t>TIEMPO DE OPERACIÓN (horas/día)</t>
  </si>
  <si>
    <t>CONSUMO (kWh/día)</t>
  </si>
  <si>
    <t>USO FINAL DE ENERGÍA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</si>
  <si>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</si>
  <si>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</si>
  <si>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</si>
  <si>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</si>
  <si>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</si>
  <si>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</si>
  <si>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</si>
  <si>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</si>
  <si>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</si>
  <si>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</si>
  <si>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</si>
  <si>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</si>
  <si>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</si>
  <si>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</si>
  <si>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</si>
  <si>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</si>
  <si>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POTENCIA TOTAL (kW)</t>
  </si>
  <si>
    <t>Inicio</t>
  </si>
  <si>
    <t>Máximo</t>
  </si>
  <si>
    <t>Mínimo</t>
  </si>
  <si>
    <t>Ton</t>
  </si>
  <si>
    <t>kWh</t>
  </si>
  <si>
    <t>ACPM</t>
  </si>
  <si>
    <t>MJ</t>
  </si>
  <si>
    <t>kWh/Ton</t>
  </si>
  <si>
    <t>TOTAL</t>
  </si>
  <si>
    <t xml:space="preserve">Observaciones </t>
  </si>
  <si>
    <t xml:space="preserve">Poder calorifico </t>
  </si>
  <si>
    <t>http://www.upme.gov.co/Calculadora_Emisiones/aplicacion/calculadora.html</t>
  </si>
  <si>
    <t xml:space="preserve">Factor de conversión </t>
  </si>
  <si>
    <t>Fuente [2]</t>
  </si>
  <si>
    <t>http://www.convertworld.com/es/energia/</t>
  </si>
  <si>
    <t>Galones</t>
  </si>
  <si>
    <t xml:space="preserve">Relacion </t>
  </si>
  <si>
    <t>Densidad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</si>
  <si>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</si>
  <si>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</si>
  <si>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</si>
  <si>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</si>
  <si>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Fuente [6]</t>
  </si>
  <si>
    <t xml:space="preserve">TOTAL </t>
  </si>
  <si>
    <t xml:space="preserve">Energia electrica </t>
  </si>
  <si>
    <t xml:space="preserve">MATRIZ ENERGETICA </t>
  </si>
  <si>
    <t xml:space="preserve">Energético </t>
  </si>
  <si>
    <t>%</t>
  </si>
  <si>
    <t xml:space="preserve">MATRIZ COSTOS ENERGETICOS  </t>
  </si>
  <si>
    <t>$ Pesos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</si>
  <si>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</si>
  <si>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</si>
  <si>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</si>
  <si>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</si>
  <si>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</si>
  <si>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</si>
  <si>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</si>
  <si>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</si>
  <si>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</si>
  <si>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</si>
  <si>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</si>
  <si>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Fuente [3]</t>
  </si>
  <si>
    <t>Precio [7]</t>
  </si>
  <si>
    <t>Etanol</t>
  </si>
  <si>
    <t>Fuente [4]</t>
  </si>
  <si>
    <t>http://www.upme.gov.co/generadorconsultas/Consulta_Series.aspx?idModulo=3&amp;tipoSerie=135&amp;fechainicial=01/01/2010&amp;fechafinal=31/12/2016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</si>
  <si>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</si>
  <si>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</si>
  <si>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</si>
  <si>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</si>
  <si>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</si>
  <si>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</si>
  <si>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Retroexcavadora pajarita</t>
  </si>
  <si>
    <t>Retroexcavadora oruga</t>
  </si>
  <si>
    <t>cargador</t>
  </si>
  <si>
    <t>Extracción</t>
  </si>
  <si>
    <t xml:space="preserve">ENERGIA ELECTRICA </t>
  </si>
  <si>
    <t>EE</t>
  </si>
  <si>
    <t>kWh/mes</t>
  </si>
  <si>
    <t>Intercepto (Eo)</t>
  </si>
  <si>
    <t>Indicador</t>
  </si>
  <si>
    <t>Unidad</t>
  </si>
  <si>
    <t>IDE 1</t>
  </si>
  <si>
    <t>IDE 2</t>
  </si>
  <si>
    <t>IDE 3</t>
  </si>
  <si>
    <t>IDE 4</t>
  </si>
  <si>
    <t>IDE 5</t>
  </si>
  <si>
    <t>DATOS GENERALES DE LA EMPRESA</t>
  </si>
  <si>
    <t>Suma</t>
  </si>
  <si>
    <t>Costo total</t>
  </si>
  <si>
    <t xml:space="preserve">Precio </t>
  </si>
  <si>
    <t>Precio</t>
  </si>
  <si>
    <t>Empresa</t>
  </si>
  <si>
    <t>http://www.sipg.gov.co/sipg/documentos/estudios_recientes/Informe_Final_CTL.pdf</t>
  </si>
  <si>
    <t xml:space="preserve">BioACPM </t>
  </si>
  <si>
    <t>kg/litro</t>
  </si>
  <si>
    <t>MJ/kg</t>
  </si>
  <si>
    <t>Fuente [7]</t>
  </si>
  <si>
    <t>http://www.upme.gov.co/generadorconsultas/Consulta_Series.aspx?idModulo=3&amp;tipoSerie=136&amp;fechainicial=01/01/2010&amp;fechafinal=31/12/2016</t>
  </si>
  <si>
    <t>PRODUCCIÓN</t>
  </si>
  <si>
    <t>CONSUMOS ENEGÉTICOS (kWh)</t>
  </si>
  <si>
    <t>ENERGÍA ELÉCTRICA</t>
  </si>
  <si>
    <t>GASOLINA</t>
  </si>
  <si>
    <t>POTENCIA (W)</t>
  </si>
  <si>
    <t>Días trabajados en el mes</t>
  </si>
  <si>
    <t>Consumo Factura mensual (kWh)</t>
  </si>
  <si>
    <t>Error del inventario</t>
  </si>
  <si>
    <t>Nota</t>
  </si>
  <si>
    <t>El error del inventario debería estar alrededor de +/- 10%</t>
  </si>
  <si>
    <t>CONSUMO DE ENERGÍA. TENDENCIA</t>
  </si>
  <si>
    <t>RESIDUAL</t>
  </si>
  <si>
    <t>RESIDUAL ESTÁNDAR</t>
  </si>
  <si>
    <t>DATOS LÍNEA BASE</t>
  </si>
  <si>
    <t>DATOS LÍNEA META</t>
  </si>
  <si>
    <t>% energia no asociada a la producción línea base</t>
  </si>
  <si>
    <t>TOTAL CONSUMO</t>
  </si>
  <si>
    <t>IC TOTAL</t>
  </si>
  <si>
    <t>ÍNDICE PRODUCCIÓN POR UNIDAD DE ENERGÍA</t>
  </si>
  <si>
    <t>Modificar la fórmula de este índice si la producción está dada en otra unidad diferente a Toneladas</t>
  </si>
  <si>
    <t>kg/kWh E.E</t>
  </si>
  <si>
    <t>kWh/Ton TOTAL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</si>
  <si>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</si>
  <si>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</si>
  <si>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</si>
  <si>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</si>
  <si>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</si>
  <si>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</si>
  <si>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</si>
  <si>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</si>
  <si>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</si>
  <si>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</si>
  <si>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</si>
  <si>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</si>
  <si>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</si>
  <si>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</si>
  <si>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</si>
  <si>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</si>
  <si>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</si>
  <si>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</si>
  <si>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</si>
  <si>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</si>
  <si>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</si>
  <si>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</si>
  <si>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</si>
  <si>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</si>
  <si>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</si>
  <si>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</si>
  <si>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</si>
  <si>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INSTRUCCIONES BÁSICAS</t>
  </si>
  <si>
    <t>Comportamiento del consumo de cada energético vs producción</t>
  </si>
  <si>
    <t>ENAP LÍNEA BASE</t>
  </si>
  <si>
    <t>CONSUMO PROMEDIO AL MES</t>
  </si>
  <si>
    <t xml:space="preserve">GAS NATURAL </t>
  </si>
  <si>
    <t>m3/Ton</t>
  </si>
  <si>
    <t>ÍNDICE DE CONSUMO POR UNIDAD DE PRODUCCIÓN</t>
  </si>
  <si>
    <t xml:space="preserve">1. Recuerde que en la  hoja de consumos y producción usted deberá  introducir los datos consolidados y a  paratir de allí se generaran las herramientas de caracterización energética </t>
  </si>
  <si>
    <t>3. La carcaterización energétia siempre inicia con una contextualización de  la organización, sus áreas  y procesos .</t>
  </si>
  <si>
    <t>2. Esta herramienta servira para que usted avance en la  carcaterización energética de su organización, sin embargo , en lo posible se recomienda ajustarla  a su organizacion, recuerde además  que  los diagramas o  gráficos  solos no dicen nada, siempre deben estar  acompañados de un análisis.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</si>
  <si>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</si>
  <si>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</si>
  <si>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</si>
  <si>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</si>
  <si>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</si>
  <si>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</si>
  <si>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</si>
  <si>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</si>
  <si>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</si>
  <si>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</si>
  <si>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</si>
  <si>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</si>
  <si>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Numero de visitantes </t>
  </si>
  <si>
    <t>PROCESO</t>
  </si>
  <si>
    <t>ENTRADA ENÉRGETICO</t>
  </si>
  <si>
    <t xml:space="preserve">USO DE LA ENERGÍA </t>
  </si>
  <si>
    <t>SALIDA DE SERVICIOS</t>
  </si>
  <si>
    <t xml:space="preserve">Limpieza y desinfección </t>
  </si>
  <si>
    <t xml:space="preserve">Energía eléctrica </t>
  </si>
  <si>
    <t>Fuerza Motriz</t>
  </si>
  <si>
    <t>Áreas libres de microorganismos patogenos</t>
  </si>
  <si>
    <t>Circuito cerrado de televisión</t>
  </si>
  <si>
    <t xml:space="preserve">Electronica </t>
  </si>
  <si>
    <t>Seguimiento, control, vigilancia de la parte interna y externa de la Copropiedad y sus visitantes.</t>
  </si>
  <si>
    <t>Ingreso y salida de parqueaderos (Talanqueras)</t>
  </si>
  <si>
    <t>La operación de las talanqueras que permiten el control y acceso de los vehiculos a las instalaciones del Centro Comercial.</t>
  </si>
  <si>
    <t>Puertas eléctricas</t>
  </si>
  <si>
    <t>Funcionamiento del motor que permite la apertura o el cierre de la puerta de manera automatica gracias a un sensor de movimiento.</t>
  </si>
  <si>
    <t xml:space="preserve">Transporte vertical </t>
  </si>
  <si>
    <t>Funcionamiento de motor para el transporte de personas y carga de un nivel a otro.</t>
  </si>
  <si>
    <t>Iluminación parqueaderos</t>
  </si>
  <si>
    <t xml:space="preserve">Iluminación </t>
  </si>
  <si>
    <t>Buena iluminació para el mejoramiento visual de todas las zonas comunes (pasillos, parqueaderos)</t>
  </si>
  <si>
    <t>Iluminación pasillos</t>
  </si>
  <si>
    <t xml:space="preserve">Administración </t>
  </si>
  <si>
    <t xml:space="preserve">Desarrollo de actividades adimistrativas, operativos y financieros </t>
  </si>
  <si>
    <t>Aire acondicionado</t>
  </si>
  <si>
    <t>Mantener un ambiente optimo para las oficinas.</t>
  </si>
  <si>
    <t>Manejo interno de residuos</t>
  </si>
  <si>
    <t>Residuos compactados en pacas de 80 kg aproximadamente</t>
  </si>
  <si>
    <t>Extractores de aire para aislar olores ofensivos</t>
  </si>
  <si>
    <t xml:space="preserve">Respuesta ante emergencia </t>
  </si>
  <si>
    <t xml:space="preserve">Combustible para el funcionamiento del motor de la planta de respaldo para iluminación del Centro Comercial </t>
  </si>
  <si>
    <t xml:space="preserve">Bombeo de agua potable </t>
  </si>
  <si>
    <t xml:space="preserve">Suministro de agua potable para zonas comunes y locales del Centro Comercial </t>
  </si>
  <si>
    <t>Plantas eléctricas</t>
  </si>
  <si>
    <t xml:space="preserve">Calor indirecto </t>
  </si>
  <si>
    <t xml:space="preserve">Precalentamiento para el inicio seguro de la planta </t>
  </si>
  <si>
    <t>Metalmécanica</t>
  </si>
  <si>
    <t>Procesos de fundición, soldadura y corte de placas metálicas</t>
  </si>
  <si>
    <t>TINTAL PLAZA CENTRO COMERCIAL PH</t>
  </si>
  <si>
    <t>DICEL</t>
  </si>
  <si>
    <t xml:space="preserve">Tubo LED </t>
  </si>
  <si>
    <t xml:space="preserve">Zonas comunes </t>
  </si>
  <si>
    <t>Panel LED</t>
  </si>
  <si>
    <t>Luminaria LED</t>
  </si>
  <si>
    <t>Calle postes</t>
  </si>
  <si>
    <t xml:space="preserve">Bombillos LED </t>
  </si>
  <si>
    <t>%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</si>
</sst>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0.0000"/>
    <numFmt numFmtId="167" formatCode="0.0"/>
    <numFmt numFmtId="168" formatCode="#,##0.0"/>
    <numFmt numFmtId="169" formatCode="0.000"/>
    <numFmt numFmtId="170" formatCode="0.0%"/>
    <numFmt numFmtId="171" formatCode="_(&quot;$&quot;\ * #,##0_);_(&quot;$&quot;\ * \(#,##0\);_(&quot;$&quot;\ * &quot;-&quot;??_);_(@_)"/>
    <numFmt numFmtId="172" formatCode="_-&quot;$&quot;\ * #,##0_-;\-&quot;$&quot;\ * #,##0_-;_-&quot;$&quot;\ * &quot;-&quot;??_-;_-@_-"/>
    <numFmt numFmtId="173" formatCode="[$$-240A]\ #,##0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 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0"/>
      <name val="Trebuchet MS"/>
      <family val="2"/>
    </font>
    <font>
      <b/>
      <sz val="24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2">
    <xf numFmtId="173" fontId="0" fillId="0" borderId="0"/>
    <xf numFmtId="173" fontId="4" fillId="0" borderId="0" applyNumberFormat="0" applyFill="0" applyBorder="0" applyAlignment="0" applyProtection="0">
      <alignment vertical="top"/>
      <protection locked="0"/>
    </xf>
    <xf numFmtId="173" fontId="3" fillId="0" borderId="0"/>
    <xf numFmtId="173" fontId="1" fillId="0" borderId="0"/>
    <xf numFmtId="173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3" fontId="16" fillId="0" borderId="0" applyNumberFormat="0" applyFill="0" applyBorder="0" applyAlignment="0" applyProtection="0"/>
    <xf numFmtId="173" fontId="17" fillId="0" borderId="0"/>
    <xf numFmtId="173" fontId="1" fillId="0" borderId="0"/>
    <xf numFmtId="173" fontId="4" fillId="0" borderId="0" applyNumberFormat="0" applyFill="0" applyBorder="0" applyAlignment="0" applyProtection="0">
      <alignment vertical="top"/>
      <protection locked="0"/>
    </xf>
  </cellStyleXfs>
  <cellXfs count="333">
    <xf numFmtId="173" fontId="0" fillId="0" borderId="0" xfId="0"/>
    <xf numFmtId="168" fontId="0" fillId="0" borderId="0" xfId="0" applyNumberFormat="1"/>
    <xf numFmtId="173" fontId="0" fillId="2" borderId="0" xfId="0" applyFill="1"/>
    <xf numFmtId="173" fontId="0" fillId="0" borderId="0" xfId="0" applyProtection="1">
      <protection hidden="1"/>
    </xf>
    <xf numFmtId="173" fontId="10" fillId="0" borderId="0" xfId="0" applyFont="1" applyProtection="1">
      <protection hidden="1"/>
    </xf>
    <xf numFmtId="173" fontId="0" fillId="0" borderId="0" xfId="0" applyFill="1" applyProtection="1">
      <protection hidden="1"/>
    </xf>
    <xf numFmtId="173" fontId="5" fillId="4" borderId="1" xfId="0" applyFont="1" applyFill="1" applyBorder="1" applyAlignment="1" applyProtection="1">
      <alignment horizontal="center"/>
      <protection locked="0" hidden="1"/>
    </xf>
    <xf numFmtId="173" fontId="0" fillId="0" borderId="0" xfId="0" applyProtection="1">
      <protection locked="0" hidden="1"/>
    </xf>
    <xf numFmtId="173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3" fontId="0" fillId="0" borderId="0" xfId="0" applyFill="1" applyBorder="1" applyProtection="1">
      <protection locked="0" hidden="1"/>
    </xf>
    <xf numFmtId="173" fontId="0" fillId="0" borderId="0" xfId="0" applyFill="1" applyProtection="1">
      <protection locked="0" hidden="1"/>
    </xf>
    <xf numFmtId="173" fontId="0" fillId="5" borderId="1" xfId="0" applyFill="1" applyBorder="1" applyProtection="1">
      <protection locked="0" hidden="1"/>
    </xf>
    <xf numFmtId="168" fontId="0" fillId="5" borderId="1" xfId="0" applyNumberFormat="1" applyFill="1" applyBorder="1" applyProtection="1">
      <protection locked="0" hidden="1"/>
    </xf>
    <xf numFmtId="2" fontId="0" fillId="0" borderId="0" xfId="0" applyNumberFormat="1" applyFill="1" applyBorder="1" applyProtection="1">
      <protection locked="0" hidden="1"/>
    </xf>
    <xf numFmtId="173" fontId="5" fillId="5" borderId="0" xfId="0" applyFont="1" applyFill="1" applyBorder="1" applyProtection="1">
      <protection locked="0" hidden="1"/>
    </xf>
    <xf numFmtId="166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173" fontId="0" fillId="0" borderId="0" xfId="0" applyFill="1"/>
    <xf numFmtId="2" fontId="0" fillId="0" borderId="0" xfId="0" applyNumberFormat="1" applyFill="1"/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3" fontId="0" fillId="0" borderId="1" xfId="0" applyNumberFormat="1" applyBorder="1"/>
    <xf numFmtId="173" fontId="5" fillId="0" borderId="0" xfId="0" applyFont="1" applyFill="1" applyBorder="1" applyAlignment="1">
      <alignment horizontal="center"/>
    </xf>
    <xf numFmtId="171" fontId="0" fillId="0" borderId="0" xfId="0" applyNumberFormat="1" applyBorder="1"/>
    <xf numFmtId="2" fontId="0" fillId="0" borderId="0" xfId="0" applyNumberFormat="1" applyBorder="1"/>
    <xf numFmtId="3" fontId="0" fillId="0" borderId="0" xfId="0" applyNumberFormat="1" applyBorder="1"/>
    <xf numFmtId="173" fontId="5" fillId="0" borderId="0" xfId="0" applyFont="1" applyFill="1" applyBorder="1" applyAlignment="1">
      <alignment horizontal="center" vertical="center" wrapText="1"/>
    </xf>
    <xf numFmtId="3" fontId="0" fillId="0" borderId="1" xfId="0" applyNumberFormat="1" applyFill="1" applyBorder="1"/>
    <xf numFmtId="173" fontId="5" fillId="0" borderId="0" xfId="0" applyFont="1" applyFill="1" applyBorder="1" applyAlignment="1" applyProtection="1">
      <alignment vertical="center" wrapText="1"/>
      <protection locked="0" hidden="1"/>
    </xf>
    <xf numFmtId="3" fontId="5" fillId="0" borderId="0" xfId="0" applyNumberFormat="1" applyFont="1" applyFill="1" applyBorder="1" applyAlignment="1" applyProtection="1">
      <alignment horizontal="center"/>
      <protection locked="0" hidden="1"/>
    </xf>
    <xf numFmtId="173" fontId="0" fillId="0" borderId="0" xfId="0" applyBorder="1"/>
    <xf numFmtId="2" fontId="0" fillId="0" borderId="0" xfId="0" applyNumberFormat="1" applyFill="1" applyBorder="1"/>
    <xf numFmtId="173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/>
    <xf numFmtId="2" fontId="0" fillId="0" borderId="0" xfId="0" applyNumberFormat="1" applyFont="1" applyFill="1" applyBorder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Fill="1" applyBorder="1" applyProtection="1">
      <protection locked="0" hidden="1"/>
    </xf>
    <xf numFmtId="168" fontId="0" fillId="5" borderId="8" xfId="0" applyNumberFormat="1" applyFill="1" applyBorder="1" applyProtection="1">
      <protection locked="0" hidden="1"/>
    </xf>
    <xf numFmtId="168" fontId="0" fillId="0" borderId="0" xfId="0" applyNumberFormat="1" applyFill="1" applyBorder="1" applyProtection="1">
      <protection locked="0" hidden="1"/>
    </xf>
    <xf numFmtId="173" fontId="10" fillId="0" borderId="0" xfId="0" applyFont="1"/>
    <xf numFmtId="3" fontId="0" fillId="0" borderId="1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 applyProtection="1">
      <alignment horizontal="center"/>
      <protection locked="0" hidden="1"/>
    </xf>
    <xf numFmtId="173" fontId="8" fillId="8" borderId="1" xfId="0" applyFont="1" applyFill="1" applyBorder="1" applyAlignment="1">
      <alignment horizontal="center"/>
    </xf>
    <xf numFmtId="173" fontId="4" fillId="3" borderId="3" xfId="1" applyFill="1" applyBorder="1" applyAlignment="1" applyProtection="1">
      <alignment horizontal="center" vertical="center"/>
    </xf>
    <xf numFmtId="166" fontId="0" fillId="0" borderId="0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/>
      <protection locked="0" hidden="1"/>
    </xf>
    <xf numFmtId="173" fontId="0" fillId="0" borderId="1" xfId="0" applyFill="1" applyBorder="1" applyProtection="1">
      <protection locked="0" hidden="1"/>
    </xf>
    <xf numFmtId="17" fontId="0" fillId="0" borderId="1" xfId="0" applyNumberFormat="1" applyFill="1" applyBorder="1" applyProtection="1">
      <protection locked="0" hidden="1"/>
    </xf>
    <xf numFmtId="168" fontId="0" fillId="0" borderId="1" xfId="0" applyNumberFormat="1" applyFill="1" applyBorder="1"/>
    <xf numFmtId="173" fontId="5" fillId="0" borderId="1" xfId="0" applyFont="1" applyBorder="1" applyAlignment="1">
      <alignment horizontal="center" vertical="center"/>
    </xf>
    <xf numFmtId="3" fontId="0" fillId="0" borderId="5" xfId="0" applyNumberFormat="1" applyFont="1" applyFill="1" applyBorder="1" applyAlignment="1" applyProtection="1">
      <alignment horizontal="center"/>
      <protection locked="0" hidden="1"/>
    </xf>
    <xf numFmtId="3" fontId="0" fillId="0" borderId="1" xfId="0" applyNumberFormat="1" applyFont="1" applyFill="1" applyBorder="1" applyAlignment="1" applyProtection="1">
      <alignment horizontal="center"/>
      <protection locked="0" hidden="1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0" fillId="0" borderId="0" xfId="0" applyFont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171" fontId="0" fillId="0" borderId="1" xfId="0" applyNumberFormat="1" applyFont="1" applyBorder="1" applyAlignment="1">
      <alignment horizontal="center"/>
    </xf>
    <xf numFmtId="173" fontId="5" fillId="0" borderId="0" xfId="0" applyFont="1" applyFill="1" applyBorder="1" applyAlignment="1" applyProtection="1">
      <alignment horizontal="center" vertical="center" wrapText="1"/>
      <protection locked="0" hidden="1"/>
    </xf>
    <xf numFmtId="3" fontId="0" fillId="0" borderId="0" xfId="0" applyNumberFormat="1" applyFont="1" applyFill="1" applyBorder="1" applyAlignment="1" applyProtection="1">
      <alignment horizontal="center"/>
      <protection locked="0" hidden="1"/>
    </xf>
    <xf numFmtId="171" fontId="0" fillId="0" borderId="0" xfId="0" applyNumberFormat="1" applyFont="1" applyBorder="1" applyAlignment="1">
      <alignment horizontal="center"/>
    </xf>
    <xf numFmtId="173" fontId="0" fillId="0" borderId="0" xfId="0" applyAlignment="1">
      <alignment horizontal="center" vertical="center"/>
    </xf>
    <xf numFmtId="173" fontId="5" fillId="7" borderId="1" xfId="0" applyFont="1" applyFill="1" applyBorder="1" applyAlignment="1">
      <alignment horizontal="center" vertical="center"/>
    </xf>
    <xf numFmtId="173" fontId="5" fillId="0" borderId="0" xfId="0" applyFont="1" applyFill="1" applyBorder="1" applyAlignment="1">
      <alignment horizontal="center" vertical="center"/>
    </xf>
    <xf numFmtId="173" fontId="5" fillId="8" borderId="1" xfId="0" applyFont="1" applyFill="1" applyBorder="1" applyAlignment="1">
      <alignment horizontal="center" vertical="center"/>
    </xf>
    <xf numFmtId="173" fontId="5" fillId="0" borderId="1" xfId="0" applyFont="1" applyFill="1" applyBorder="1" applyAlignment="1" applyProtection="1">
      <alignment horizontal="center" wrapText="1"/>
      <protection locked="0" hidden="1"/>
    </xf>
    <xf numFmtId="171" fontId="0" fillId="8" borderId="1" xfId="0" applyNumberFormat="1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2" fontId="5" fillId="0" borderId="8" xfId="0" applyNumberFormat="1" applyFont="1" applyBorder="1" applyAlignment="1"/>
    <xf numFmtId="173" fontId="5" fillId="0" borderId="0" xfId="0" applyFont="1" applyBorder="1" applyAlignment="1"/>
    <xf numFmtId="2" fontId="4" fillId="0" borderId="1" xfId="1" applyNumberFormat="1" applyFill="1" applyBorder="1" applyAlignment="1" applyProtection="1">
      <alignment vertical="center" wrapText="1"/>
    </xf>
    <xf numFmtId="173" fontId="5" fillId="0" borderId="1" xfId="0" applyFont="1" applyFill="1" applyBorder="1" applyAlignment="1">
      <alignment horizontal="center" vertical="center"/>
    </xf>
    <xf numFmtId="173" fontId="5" fillId="0" borderId="0" xfId="0" applyFont="1" applyBorder="1"/>
    <xf numFmtId="3" fontId="0" fillId="8" borderId="13" xfId="0" applyNumberFormat="1" applyFill="1" applyBorder="1" applyAlignment="1" applyProtection="1">
      <alignment horizontal="center"/>
      <protection locked="0"/>
    </xf>
    <xf numFmtId="17" fontId="3" fillId="8" borderId="13" xfId="2" applyNumberFormat="1" applyFill="1" applyBorder="1" applyAlignment="1">
      <alignment horizontal="center"/>
    </xf>
    <xf numFmtId="173" fontId="5" fillId="7" borderId="10" xfId="0" applyFont="1" applyFill="1" applyBorder="1" applyAlignment="1">
      <alignment horizontal="center" vertical="center"/>
    </xf>
    <xf numFmtId="173" fontId="5" fillId="7" borderId="8" xfId="0" applyFont="1" applyFill="1" applyBorder="1" applyAlignment="1">
      <alignment horizontal="center" vertical="center"/>
    </xf>
    <xf numFmtId="17" fontId="3" fillId="8" borderId="1" xfId="2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173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3" fontId="5" fillId="8" borderId="1" xfId="0" applyFont="1" applyFill="1" applyBorder="1" applyAlignment="1">
      <alignment horizontal="center"/>
    </xf>
    <xf numFmtId="173" fontId="0" fillId="0" borderId="0" xfId="0" applyFill="1" applyAlignment="1">
      <alignment horizontal="center" vertical="center"/>
    </xf>
    <xf numFmtId="173" fontId="0" fillId="0" borderId="0" xfId="0" applyBorder="1" applyAlignment="1">
      <alignment horizontal="center" vertical="center"/>
    </xf>
    <xf numFmtId="3" fontId="0" fillId="0" borderId="1" xfId="0" applyNumberFormat="1" applyFont="1" applyBorder="1" applyAlignment="1">
      <alignment horizontal="center"/>
    </xf>
    <xf numFmtId="173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7" fontId="0" fillId="0" borderId="1" xfId="2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73" fontId="2" fillId="0" borderId="0" xfId="0" applyFont="1" applyBorder="1" applyAlignment="1">
      <alignment horizontal="center" vertical="center"/>
    </xf>
    <xf numFmtId="9" fontId="0" fillId="0" borderId="1" xfId="5" applyNumberFormat="1" applyFont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  <protection locked="0" hidden="1"/>
    </xf>
    <xf numFmtId="170" fontId="0" fillId="0" borderId="1" xfId="5" applyNumberFormat="1" applyFont="1" applyBorder="1" applyAlignment="1">
      <alignment horizontal="center" vertical="center"/>
    </xf>
    <xf numFmtId="173" fontId="3" fillId="0" borderId="0" xfId="0" applyFont="1"/>
    <xf numFmtId="173" fontId="13" fillId="8" borderId="1" xfId="0" applyFont="1" applyFill="1" applyBorder="1" applyAlignment="1">
      <alignment horizontal="center" vertical="center" wrapText="1"/>
    </xf>
    <xf numFmtId="173" fontId="13" fillId="8" borderId="1" xfId="0" applyFont="1" applyFill="1" applyBorder="1" applyAlignment="1">
      <alignment horizontal="center" vertical="center"/>
    </xf>
    <xf numFmtId="173" fontId="0" fillId="0" borderId="0" xfId="0"/>
    <xf numFmtId="170" fontId="0" fillId="0" borderId="0" xfId="5" applyNumberFormat="1" applyFont="1" applyBorder="1" applyAlignment="1">
      <alignment horizontal="center"/>
    </xf>
    <xf numFmtId="2" fontId="7" fillId="2" borderId="1" xfId="2" applyNumberFormat="1" applyFont="1" applyFill="1" applyBorder="1" applyAlignment="1">
      <alignment horizontal="center"/>
    </xf>
    <xf numFmtId="9" fontId="3" fillId="0" borderId="1" xfId="5" applyFont="1" applyBorder="1" applyAlignment="1">
      <alignment horizontal="center"/>
    </xf>
    <xf numFmtId="173" fontId="3" fillId="0" borderId="0" xfId="0" applyFont="1" applyAlignment="1">
      <alignment horizontal="center" vertical="center" wrapText="1"/>
    </xf>
    <xf numFmtId="173" fontId="3" fillId="2" borderId="0" xfId="0" applyFont="1" applyFill="1"/>
    <xf numFmtId="173" fontId="0" fillId="0" borderId="0" xfId="0" applyAlignment="1">
      <alignment horizontal="center"/>
    </xf>
    <xf numFmtId="173" fontId="0" fillId="0" borderId="0" xfId="0" applyAlignment="1" applyProtection="1">
      <alignment horizontal="center"/>
      <protection locked="0" hidden="1"/>
    </xf>
    <xf numFmtId="17" fontId="0" fillId="0" borderId="1" xfId="0" applyNumberFormat="1" applyFill="1" applyBorder="1" applyAlignment="1" applyProtection="1">
      <alignment horizontal="center"/>
      <protection locked="0" hidden="1"/>
    </xf>
    <xf numFmtId="39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 applyProtection="1">
      <alignment horizontal="center"/>
      <protection locked="0" hidden="1"/>
    </xf>
    <xf numFmtId="1" fontId="0" fillId="8" borderId="1" xfId="0" applyNumberFormat="1" applyFill="1" applyBorder="1" applyAlignment="1">
      <alignment horizontal="center"/>
    </xf>
    <xf numFmtId="173" fontId="0" fillId="2" borderId="1" xfId="0" applyFill="1" applyBorder="1" applyAlignment="1" applyProtection="1">
      <alignment horizontal="center"/>
      <protection locked="0" hidden="1"/>
    </xf>
    <xf numFmtId="168" fontId="0" fillId="2" borderId="1" xfId="0" applyNumberFormat="1" applyFill="1" applyBorder="1" applyAlignment="1" applyProtection="1">
      <alignment horizontal="center"/>
      <protection locked="0" hidden="1"/>
    </xf>
    <xf numFmtId="173" fontId="5" fillId="0" borderId="0" xfId="0" applyFont="1" applyFill="1" applyBorder="1" applyAlignment="1" applyProtection="1">
      <alignment horizontal="center"/>
      <protection locked="0" hidden="1"/>
    </xf>
    <xf numFmtId="166" fontId="0" fillId="0" borderId="0" xfId="0" applyNumberFormat="1" applyFill="1" applyBorder="1" applyAlignment="1" applyProtection="1">
      <alignment horizontal="center"/>
      <protection locked="0" hidden="1"/>
    </xf>
    <xf numFmtId="169" fontId="0" fillId="0" borderId="0" xfId="0" applyNumberFormat="1" applyAlignment="1">
      <alignment horizontal="center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6" fillId="7" borderId="2" xfId="4" applyFont="1" applyFill="1" applyBorder="1" applyAlignment="1">
      <alignment horizontal="center" vertical="center" wrapText="1"/>
    </xf>
    <xf numFmtId="17" fontId="0" fillId="2" borderId="1" xfId="0" applyNumberFormat="1" applyFont="1" applyFill="1" applyBorder="1" applyAlignment="1">
      <alignment horizontal="center" vertical="center"/>
    </xf>
    <xf numFmtId="173" fontId="12" fillId="2" borderId="7" xfId="0" applyFont="1" applyFill="1" applyBorder="1" applyAlignment="1">
      <alignment horizontal="center"/>
    </xf>
    <xf numFmtId="173" fontId="12" fillId="2" borderId="6" xfId="0" applyFont="1" applyFill="1" applyBorder="1" applyAlignment="1">
      <alignment horizontal="center"/>
    </xf>
    <xf numFmtId="1" fontId="0" fillId="0" borderId="5" xfId="0" applyNumberFormat="1" applyFont="1" applyFill="1" applyBorder="1" applyAlignment="1" applyProtection="1">
      <alignment horizontal="center"/>
      <protection locked="0" hidden="1"/>
    </xf>
    <xf numFmtId="1" fontId="0" fillId="0" borderId="1" xfId="0" applyNumberFormat="1" applyFont="1" applyFill="1" applyBorder="1" applyAlignment="1" applyProtection="1">
      <alignment horizontal="center"/>
      <protection locked="0" hidden="1"/>
    </xf>
    <xf numFmtId="173" fontId="12" fillId="2" borderId="1" xfId="0" applyFont="1" applyFill="1" applyBorder="1" applyAlignment="1">
      <alignment horizontal="center" wrapText="1"/>
    </xf>
    <xf numFmtId="173" fontId="13" fillId="2" borderId="1" xfId="0" applyFont="1" applyFill="1" applyBorder="1" applyAlignment="1">
      <alignment horizontal="center" wrapText="1"/>
    </xf>
    <xf numFmtId="3" fontId="13" fillId="2" borderId="1" xfId="0" applyNumberFormat="1" applyFont="1" applyFill="1" applyBorder="1" applyAlignment="1">
      <alignment horizontal="center" wrapText="1"/>
    </xf>
    <xf numFmtId="173" fontId="12" fillId="7" borderId="1" xfId="0" applyFont="1" applyFill="1" applyBorder="1" applyAlignment="1">
      <alignment horizontal="center" wrapText="1"/>
    </xf>
    <xf numFmtId="3" fontId="0" fillId="2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center"/>
    </xf>
    <xf numFmtId="173" fontId="8" fillId="0" borderId="0" xfId="0" applyFont="1"/>
    <xf numFmtId="173" fontId="0" fillId="7" borderId="1" xfId="0" applyFill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Fill="1" applyBorder="1" applyAlignment="1" applyProtection="1">
      <alignment horizontal="center" vertical="center"/>
      <protection locked="0" hidden="1"/>
    </xf>
    <xf numFmtId="173" fontId="7" fillId="8" borderId="1" xfId="0" applyFont="1" applyFill="1" applyBorder="1" applyAlignment="1">
      <alignment horizontal="center"/>
    </xf>
    <xf numFmtId="173" fontId="12" fillId="2" borderId="1" xfId="0" applyFont="1" applyFill="1" applyBorder="1" applyAlignment="1">
      <alignment horizontal="center" vertical="center"/>
    </xf>
    <xf numFmtId="173" fontId="13" fillId="2" borderId="1" xfId="0" applyFont="1" applyFill="1" applyBorder="1" applyAlignment="1">
      <alignment horizontal="center" vertical="center"/>
    </xf>
    <xf numFmtId="173" fontId="12" fillId="0" borderId="1" xfId="0" applyFont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 wrapText="1"/>
    </xf>
    <xf numFmtId="173" fontId="13" fillId="11" borderId="1" xfId="0" applyFont="1" applyFill="1" applyBorder="1" applyAlignment="1">
      <alignment horizontal="center" vertical="center" wrapText="1"/>
    </xf>
    <xf numFmtId="20" fontId="13" fillId="8" borderId="1" xfId="0" applyNumberFormat="1" applyFon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horizontal="center" vertical="center"/>
    </xf>
    <xf numFmtId="2" fontId="0" fillId="7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73" fontId="0" fillId="2" borderId="1" xfId="0" applyFont="1" applyFill="1" applyBorder="1" applyAlignment="1">
      <alignment horizontal="center" vertical="center"/>
    </xf>
    <xf numFmtId="0" fontId="13" fillId="8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8" fillId="8" borderId="1" xfId="0" applyNumberFormat="1" applyFont="1" applyFill="1" applyBorder="1" applyAlignment="1">
      <alignment horizontal="center"/>
    </xf>
    <xf numFmtId="173" fontId="8" fillId="0" borderId="1" xfId="0" applyFont="1" applyBorder="1"/>
    <xf numFmtId="9" fontId="0" fillId="2" borderId="1" xfId="5" applyFont="1" applyFill="1" applyBorder="1" applyAlignment="1" applyProtection="1">
      <alignment horizontal="center"/>
      <protection locked="0" hidden="1"/>
    </xf>
    <xf numFmtId="173" fontId="0" fillId="2" borderId="10" xfId="0" applyFill="1" applyBorder="1" applyAlignment="1">
      <alignment horizontal="center" vertical="center"/>
    </xf>
    <xf numFmtId="172" fontId="0" fillId="2" borderId="10" xfId="6" applyNumberFormat="1" applyFont="1" applyFill="1" applyBorder="1" applyAlignment="1">
      <alignment horizontal="center"/>
    </xf>
    <xf numFmtId="171" fontId="0" fillId="2" borderId="1" xfId="0" applyNumberFormat="1" applyFill="1" applyBorder="1" applyAlignment="1">
      <alignment horizontal="center"/>
    </xf>
    <xf numFmtId="169" fontId="0" fillId="0" borderId="1" xfId="0" applyNumberFormat="1" applyFont="1" applyBorder="1" applyAlignment="1">
      <alignment horizontal="center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3" fontId="3" fillId="2" borderId="1" xfId="2" applyNumberFormat="1" applyFill="1" applyBorder="1" applyAlignment="1" applyProtection="1">
      <alignment horizontal="center" vertical="center"/>
      <protection locked="0"/>
    </xf>
    <xf numFmtId="39" fontId="0" fillId="2" borderId="1" xfId="0" applyNumberFormat="1" applyFill="1" applyBorder="1" applyAlignment="1">
      <alignment horizontal="center"/>
    </xf>
    <xf numFmtId="17" fontId="3" fillId="2" borderId="13" xfId="2" applyNumberFormat="1" applyFill="1" applyBorder="1" applyAlignment="1">
      <alignment horizontal="center"/>
    </xf>
    <xf numFmtId="3" fontId="0" fillId="2" borderId="13" xfId="0" applyNumberFormat="1" applyFill="1" applyBorder="1" applyAlignment="1" applyProtection="1">
      <alignment horizontal="center"/>
      <protection locked="0"/>
    </xf>
    <xf numFmtId="3" fontId="0" fillId="2" borderId="11" xfId="0" applyNumberFormat="1" applyFill="1" applyBorder="1" applyAlignment="1">
      <alignment horizontal="center"/>
    </xf>
    <xf numFmtId="17" fontId="3" fillId="2" borderId="1" xfId="2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17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>
      <alignment horizontal="center"/>
    </xf>
    <xf numFmtId="4" fontId="0" fillId="0" borderId="5" xfId="0" applyNumberFormat="1" applyFont="1" applyFill="1" applyBorder="1" applyAlignment="1" applyProtection="1">
      <alignment horizontal="center"/>
      <protection locked="0" hidden="1"/>
    </xf>
    <xf numFmtId="4" fontId="0" fillId="0" borderId="1" xfId="0" applyNumberFormat="1" applyFont="1" applyFill="1" applyBorder="1" applyAlignment="1" applyProtection="1">
      <alignment horizontal="center"/>
      <protection locked="0" hidden="1"/>
    </xf>
    <xf numFmtId="4" fontId="13" fillId="2" borderId="1" xfId="0" applyNumberFormat="1" applyFont="1" applyFill="1" applyBorder="1" applyAlignment="1">
      <alignment horizontal="center" wrapText="1"/>
    </xf>
    <xf numFmtId="0" fontId="3" fillId="7" borderId="1" xfId="0" applyNumberFormat="1" applyFont="1" applyFill="1" applyBorder="1" applyAlignment="1">
      <alignment horizontal="center"/>
    </xf>
    <xf numFmtId="173" fontId="20" fillId="8" borderId="1" xfId="2" applyFont="1" applyFill="1" applyBorder="1"/>
    <xf numFmtId="173" fontId="20" fillId="8" borderId="1" xfId="3" applyFont="1" applyFill="1" applyBorder="1" applyAlignment="1"/>
    <xf numFmtId="173" fontId="20" fillId="8" borderId="1" xfId="3" applyFont="1" applyFill="1" applyBorder="1" applyAlignment="1">
      <alignment horizontal="center"/>
    </xf>
    <xf numFmtId="0" fontId="20" fillId="8" borderId="1" xfId="3" applyNumberFormat="1" applyFont="1" applyFill="1" applyBorder="1" applyAlignment="1">
      <alignment horizontal="center"/>
    </xf>
    <xf numFmtId="173" fontId="5" fillId="7" borderId="1" xfId="0" applyFont="1" applyFill="1" applyBorder="1" applyAlignment="1" applyProtection="1">
      <alignment horizont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" fontId="15" fillId="2" borderId="1" xfId="0" applyNumberFormat="1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173" fontId="0" fillId="7" borderId="8" xfId="0" applyFill="1" applyBorder="1" applyAlignment="1" applyProtection="1">
      <alignment wrapText="1"/>
      <protection locked="0" hidden="1"/>
    </xf>
    <xf numFmtId="173" fontId="0" fillId="7" borderId="9" xfId="0" applyFill="1" applyBorder="1" applyAlignment="1" applyProtection="1">
      <alignment wrapText="1"/>
      <protection locked="0" hidden="1"/>
    </xf>
    <xf numFmtId="173" fontId="5" fillId="7" borderId="1" xfId="0" applyFont="1" applyFill="1" applyBorder="1" applyAlignment="1" applyProtection="1">
      <alignment wrapText="1"/>
      <protection locked="0" hidden="1"/>
    </xf>
    <xf numFmtId="171" fontId="3" fillId="2" borderId="1" xfId="2" applyNumberFormat="1" applyFill="1" applyBorder="1" applyAlignment="1">
      <alignment horizontal="center"/>
    </xf>
    <xf numFmtId="173" fontId="6" fillId="2" borderId="1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/>
    </xf>
    <xf numFmtId="173" fontId="6" fillId="2" borderId="1" xfId="0" applyFont="1" applyFill="1" applyBorder="1" applyAlignment="1" applyProtection="1">
      <alignment horizontal="center" vertical="center" wrapText="1"/>
      <protection locked="0" hidden="1"/>
    </xf>
    <xf numFmtId="173" fontId="15" fillId="0" borderId="0" xfId="0" applyFont="1" applyAlignment="1">
      <alignment horizontal="center"/>
    </xf>
    <xf numFmtId="168" fontId="15" fillId="2" borderId="1" xfId="0" applyNumberFormat="1" applyFont="1" applyFill="1" applyBorder="1" applyAlignment="1" applyProtection="1">
      <alignment horizontal="center"/>
      <protection locked="0" hidden="1"/>
    </xf>
    <xf numFmtId="166" fontId="0" fillId="7" borderId="1" xfId="0" applyNumberFormat="1" applyFill="1" applyBorder="1" applyAlignment="1" applyProtection="1">
      <alignment horizontal="center" wrapText="1"/>
      <protection locked="0" hidden="1"/>
    </xf>
    <xf numFmtId="2" fontId="0" fillId="7" borderId="1" xfId="0" applyNumberFormat="1" applyFill="1" applyBorder="1" applyAlignment="1" applyProtection="1">
      <alignment horizontal="center" wrapText="1"/>
      <protection locked="0" hidden="1"/>
    </xf>
    <xf numFmtId="173" fontId="0" fillId="8" borderId="1" xfId="0" applyFill="1" applyBorder="1" applyAlignment="1">
      <alignment horizontal="center"/>
    </xf>
    <xf numFmtId="173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 applyProtection="1">
      <alignment horizontal="center"/>
      <protection locked="0" hidden="1"/>
    </xf>
    <xf numFmtId="173" fontId="5" fillId="7" borderId="15" xfId="0" applyFont="1" applyFill="1" applyBorder="1" applyAlignment="1" applyProtection="1">
      <alignment vertical="center" wrapText="1"/>
      <protection locked="0" hidden="1"/>
    </xf>
    <xf numFmtId="173" fontId="5" fillId="7" borderId="18" xfId="0" applyFont="1" applyFill="1" applyBorder="1" applyAlignment="1" applyProtection="1">
      <alignment vertical="center" wrapText="1"/>
      <protection locked="0" hidden="1"/>
    </xf>
    <xf numFmtId="173" fontId="5" fillId="7" borderId="1" xfId="0" applyFont="1" applyFill="1" applyBorder="1" applyAlignment="1" applyProtection="1">
      <protection locked="0" hidden="1"/>
    </xf>
    <xf numFmtId="173" fontId="0" fillId="12" borderId="0" xfId="0" applyFont="1" applyFill="1" applyAlignment="1">
      <alignment horizontal="center"/>
    </xf>
    <xf numFmtId="173" fontId="5" fillId="10" borderId="1" xfId="0" applyFont="1" applyFill="1" applyBorder="1" applyAlignment="1">
      <alignment horizontal="left" vertical="top"/>
    </xf>
    <xf numFmtId="166" fontId="0" fillId="0" borderId="1" xfId="0" applyNumberFormat="1" applyFont="1" applyBorder="1" applyAlignment="1">
      <alignment horizontal="center"/>
    </xf>
    <xf numFmtId="173" fontId="5" fillId="13" borderId="1" xfId="0" applyFont="1" applyFill="1" applyBorder="1" applyAlignment="1">
      <alignment horizontal="center" vertical="center"/>
    </xf>
    <xf numFmtId="173" fontId="5" fillId="13" borderId="21" xfId="0" applyFont="1" applyFill="1" applyBorder="1" applyAlignment="1">
      <alignment horizontal="center" vertical="center"/>
    </xf>
    <xf numFmtId="173" fontId="5" fillId="13" borderId="22" xfId="0" applyFont="1" applyFill="1" applyBorder="1" applyAlignment="1">
      <alignment horizontal="center" vertical="center"/>
    </xf>
    <xf numFmtId="173" fontId="5" fillId="13" borderId="23" xfId="0" applyFont="1" applyFill="1" applyBorder="1" applyAlignment="1">
      <alignment horizontal="center" vertical="center"/>
    </xf>
    <xf numFmtId="173" fontId="0" fillId="0" borderId="7" xfId="0" applyBorder="1" applyAlignment="1">
      <alignment horizontal="left" vertical="center"/>
    </xf>
    <xf numFmtId="173" fontId="0" fillId="0" borderId="5" xfId="0" applyBorder="1" applyAlignment="1">
      <alignment horizontal="left" vertical="center"/>
    </xf>
    <xf numFmtId="173" fontId="0" fillId="0" borderId="20" xfId="0" applyBorder="1" applyAlignment="1">
      <alignment horizontal="left" vertical="center"/>
    </xf>
    <xf numFmtId="173" fontId="0" fillId="0" borderId="6" xfId="0" applyBorder="1" applyAlignment="1">
      <alignment horizontal="left" vertical="center"/>
    </xf>
    <xf numFmtId="173" fontId="0" fillId="0" borderId="1" xfId="0" applyBorder="1" applyAlignment="1">
      <alignment horizontal="left" vertical="center"/>
    </xf>
    <xf numFmtId="173" fontId="0" fillId="0" borderId="24" xfId="0" applyBorder="1" applyAlignment="1">
      <alignment horizontal="left" vertical="center" wrapText="1"/>
    </xf>
    <xf numFmtId="173" fontId="0" fillId="0" borderId="6" xfId="0" applyBorder="1" applyAlignment="1">
      <alignment horizontal="left" vertical="center" wrapText="1"/>
    </xf>
    <xf numFmtId="173" fontId="0" fillId="0" borderId="24" xfId="0" applyFill="1" applyBorder="1" applyAlignment="1">
      <alignment horizontal="left" vertical="center" wrapText="1"/>
    </xf>
    <xf numFmtId="173" fontId="0" fillId="0" borderId="21" xfId="0" applyBorder="1" applyAlignment="1">
      <alignment horizontal="left" vertical="center"/>
    </xf>
    <xf numFmtId="173" fontId="0" fillId="0" borderId="22" xfId="0" applyBorder="1" applyAlignment="1">
      <alignment horizontal="left" vertical="center"/>
    </xf>
    <xf numFmtId="173" fontId="0" fillId="0" borderId="23" xfId="0" applyFill="1" applyBorder="1" applyAlignment="1">
      <alignment horizontal="left" vertical="center" wrapText="1"/>
    </xf>
    <xf numFmtId="173" fontId="5" fillId="13" borderId="1" xfId="0" applyFont="1" applyFill="1" applyBorder="1" applyAlignment="1">
      <alignment horizontal="center" vertical="center" wrapText="1"/>
    </xf>
    <xf numFmtId="173" fontId="5" fillId="13" borderId="6" xfId="0" applyFont="1" applyFill="1" applyBorder="1" applyAlignment="1">
      <alignment horizontal="center" vertical="center"/>
    </xf>
    <xf numFmtId="17" fontId="3" fillId="2" borderId="6" xfId="2" applyNumberFormat="1" applyFill="1" applyBorder="1" applyAlignment="1">
      <alignment horizontal="center"/>
    </xf>
    <xf numFmtId="17" fontId="3" fillId="2" borderId="21" xfId="2" applyNumberFormat="1" applyFill="1" applyBorder="1" applyAlignment="1">
      <alignment horizontal="center"/>
    </xf>
    <xf numFmtId="3" fontId="3" fillId="2" borderId="22" xfId="2" applyNumberFormat="1" applyFill="1" applyBorder="1" applyAlignment="1" applyProtection="1">
      <alignment horizontal="center" vertical="center"/>
      <protection locked="0"/>
    </xf>
    <xf numFmtId="171" fontId="0" fillId="2" borderId="22" xfId="0" applyNumberFormat="1" applyFill="1" applyBorder="1" applyAlignment="1">
      <alignment horizontal="center"/>
    </xf>
    <xf numFmtId="173" fontId="5" fillId="13" borderId="6" xfId="0" applyFont="1" applyFill="1" applyBorder="1" applyAlignment="1">
      <alignment horizontal="center"/>
    </xf>
    <xf numFmtId="173" fontId="5" fillId="13" borderId="24" xfId="0" applyFont="1" applyFill="1" applyBorder="1" applyAlignment="1">
      <alignment horizontal="center"/>
    </xf>
    <xf numFmtId="3" fontId="3" fillId="2" borderId="24" xfId="2" applyNumberFormat="1" applyFill="1" applyBorder="1" applyAlignment="1" applyProtection="1">
      <alignment horizontal="center"/>
      <protection locked="0"/>
    </xf>
    <xf numFmtId="3" fontId="3" fillId="2" borderId="23" xfId="2" applyNumberFormat="1" applyFill="1" applyBorder="1" applyAlignment="1" applyProtection="1">
      <alignment horizontal="center"/>
      <protection locked="0"/>
    </xf>
    <xf numFmtId="2" fontId="0" fillId="0" borderId="24" xfId="0" applyNumberFormat="1" applyFont="1" applyFill="1" applyBorder="1" applyAlignment="1"/>
    <xf numFmtId="173" fontId="0" fillId="13" borderId="1" xfId="0" applyFill="1" applyBorder="1" applyAlignment="1">
      <alignment horizontal="center" vertical="center"/>
    </xf>
    <xf numFmtId="173" fontId="5" fillId="13" borderId="1" xfId="0" applyFont="1" applyFill="1" applyBorder="1" applyAlignment="1">
      <alignment horizontal="center" vertical="center"/>
    </xf>
    <xf numFmtId="173" fontId="18" fillId="7" borderId="1" xfId="0" applyFont="1" applyFill="1" applyBorder="1" applyAlignment="1">
      <alignment horizontal="center" vertical="center"/>
    </xf>
    <xf numFmtId="173" fontId="11" fillId="0" borderId="1" xfId="0" applyFont="1" applyBorder="1" applyAlignment="1">
      <alignment horizontal="left" vertical="center" wrapText="1"/>
    </xf>
    <xf numFmtId="173" fontId="11" fillId="0" borderId="14" xfId="0" applyFont="1" applyBorder="1" applyAlignment="1">
      <alignment horizontal="left" vertical="center" wrapText="1"/>
    </xf>
    <xf numFmtId="173" fontId="11" fillId="0" borderId="19" xfId="0" applyFont="1" applyBorder="1" applyAlignment="1">
      <alignment horizontal="left" vertical="center" wrapText="1"/>
    </xf>
    <xf numFmtId="173" fontId="11" fillId="0" borderId="15" xfId="0" applyFont="1" applyBorder="1" applyAlignment="1">
      <alignment horizontal="left" vertical="center" wrapText="1"/>
    </xf>
    <xf numFmtId="173" fontId="11" fillId="0" borderId="16" xfId="0" applyFont="1" applyBorder="1" applyAlignment="1">
      <alignment horizontal="left" vertical="center" wrapText="1"/>
    </xf>
    <xf numFmtId="173" fontId="11" fillId="0" borderId="0" xfId="0" applyFont="1" applyBorder="1" applyAlignment="1">
      <alignment horizontal="left" vertical="center" wrapText="1"/>
    </xf>
    <xf numFmtId="173" fontId="11" fillId="0" borderId="17" xfId="0" applyFont="1" applyBorder="1" applyAlignment="1">
      <alignment horizontal="left" vertical="center" wrapText="1"/>
    </xf>
    <xf numFmtId="173" fontId="11" fillId="0" borderId="11" xfId="0" applyFont="1" applyBorder="1" applyAlignment="1">
      <alignment horizontal="left" vertical="center" wrapText="1"/>
    </xf>
    <xf numFmtId="173" fontId="11" fillId="0" borderId="12" xfId="0" applyFont="1" applyBorder="1" applyAlignment="1">
      <alignment horizontal="left" vertical="center" wrapText="1"/>
    </xf>
    <xf numFmtId="173" fontId="11" fillId="0" borderId="18" xfId="0" applyFont="1" applyBorder="1" applyAlignment="1">
      <alignment horizontal="left" vertical="center" wrapText="1"/>
    </xf>
    <xf numFmtId="173" fontId="19" fillId="8" borderId="1" xfId="1" applyFont="1" applyFill="1" applyBorder="1" applyAlignment="1" applyProtection="1">
      <alignment horizontal="center" vertical="center"/>
    </xf>
    <xf numFmtId="173" fontId="14" fillId="8" borderId="1" xfId="1" applyFont="1" applyFill="1" applyBorder="1" applyAlignment="1" applyProtection="1">
      <alignment horizontal="center" vertical="center"/>
    </xf>
    <xf numFmtId="173" fontId="12" fillId="9" borderId="1" xfId="0" applyFont="1" applyFill="1" applyBorder="1" applyAlignment="1">
      <alignment horizontal="center" vertical="center"/>
    </xf>
    <xf numFmtId="173" fontId="13" fillId="8" borderId="1" xfId="0" applyFont="1" applyFill="1" applyBorder="1" applyAlignment="1">
      <alignment horizontal="center" vertical="center"/>
    </xf>
    <xf numFmtId="173" fontId="12" fillId="2" borderId="1" xfId="0" applyFont="1" applyFill="1" applyBorder="1" applyAlignment="1">
      <alignment horizontal="center" vertical="center" wrapText="1"/>
    </xf>
    <xf numFmtId="173" fontId="12" fillId="9" borderId="1" xfId="0" applyFont="1" applyFill="1" applyBorder="1" applyAlignment="1">
      <alignment horizontal="center" vertical="center" wrapText="1"/>
    </xf>
    <xf numFmtId="173" fontId="12" fillId="11" borderId="1" xfId="0" applyFont="1" applyFill="1" applyBorder="1" applyAlignment="1">
      <alignment horizontal="center" vertical="center" wrapText="1"/>
    </xf>
    <xf numFmtId="0" fontId="13" fillId="8" borderId="8" xfId="0" applyNumberFormat="1" applyFont="1" applyFill="1" applyBorder="1" applyAlignment="1">
      <alignment horizontal="center" vertical="center"/>
    </xf>
    <xf numFmtId="0" fontId="13" fillId="8" borderId="10" xfId="0" applyNumberFormat="1" applyFont="1" applyFill="1" applyBorder="1" applyAlignment="1">
      <alignment horizontal="center" vertical="center"/>
    </xf>
    <xf numFmtId="173" fontId="13" fillId="11" borderId="1" xfId="0" applyFont="1" applyFill="1" applyBorder="1" applyAlignment="1">
      <alignment horizontal="center" vertical="center" wrapText="1"/>
    </xf>
    <xf numFmtId="173" fontId="0" fillId="0" borderId="24" xfId="0" applyBorder="1" applyAlignment="1">
      <alignment horizontal="left" vertical="center" wrapText="1"/>
    </xf>
    <xf numFmtId="173" fontId="0" fillId="0" borderId="6" xfId="0" applyBorder="1" applyAlignment="1">
      <alignment horizontal="left" vertical="center"/>
    </xf>
    <xf numFmtId="173" fontId="5" fillId="13" borderId="7" xfId="0" applyFont="1" applyFill="1" applyBorder="1" applyAlignment="1">
      <alignment horizontal="center" vertical="center"/>
    </xf>
    <xf numFmtId="173" fontId="5" fillId="13" borderId="5" xfId="0" applyFont="1" applyFill="1" applyBorder="1" applyAlignment="1">
      <alignment horizontal="center" vertical="center"/>
    </xf>
    <xf numFmtId="173" fontId="5" fillId="13" borderId="20" xfId="0" applyFont="1" applyFill="1" applyBorder="1" applyAlignment="1">
      <alignment horizontal="center" vertical="center"/>
    </xf>
    <xf numFmtId="2" fontId="4" fillId="0" borderId="1" xfId="1" applyNumberFormat="1" applyFill="1" applyBorder="1" applyAlignment="1" applyProtection="1">
      <alignment horizontal="center" vertical="center" wrapText="1"/>
    </xf>
    <xf numFmtId="173" fontId="5" fillId="0" borderId="1" xfId="0" applyFont="1" applyFill="1" applyBorder="1" applyAlignment="1">
      <alignment horizontal="center" vertical="center"/>
    </xf>
    <xf numFmtId="173" fontId="5" fillId="0" borderId="1" xfId="0" applyFont="1" applyBorder="1" applyAlignment="1">
      <alignment horizontal="center" vertical="center"/>
    </xf>
    <xf numFmtId="2" fontId="4" fillId="0" borderId="14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73" fontId="5" fillId="0" borderId="8" xfId="0" applyFont="1" applyFill="1" applyBorder="1" applyAlignment="1">
      <alignment horizontal="center" vertical="center"/>
    </xf>
    <xf numFmtId="173" fontId="5" fillId="0" borderId="10" xfId="0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2" fontId="4" fillId="0" borderId="11" xfId="1" applyNumberFormat="1" applyFill="1" applyBorder="1" applyAlignment="1" applyProtection="1">
      <alignment horizontal="center" vertical="center" wrapText="1"/>
    </xf>
    <xf numFmtId="2" fontId="4" fillId="0" borderId="18" xfId="1" applyNumberFormat="1" applyFill="1" applyBorder="1" applyAlignment="1" applyProtection="1">
      <alignment horizontal="center" vertical="center" wrapText="1"/>
    </xf>
    <xf numFmtId="173" fontId="5" fillId="13" borderId="29" xfId="0" applyFont="1" applyFill="1" applyBorder="1" applyAlignment="1">
      <alignment horizontal="center"/>
    </xf>
    <xf numFmtId="173" fontId="5" fillId="13" borderId="30" xfId="0" applyFont="1" applyFill="1" applyBorder="1" applyAlignment="1">
      <alignment horizontal="center"/>
    </xf>
    <xf numFmtId="173" fontId="5" fillId="13" borderId="1" xfId="0" applyFont="1" applyFill="1" applyBorder="1" applyAlignment="1">
      <alignment horizontal="center" vertical="center"/>
    </xf>
    <xf numFmtId="173" fontId="5" fillId="13" borderId="24" xfId="0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173" fontId="5" fillId="7" borderId="8" xfId="0" applyFont="1" applyFill="1" applyBorder="1" applyAlignment="1">
      <alignment horizontal="center" vertical="center"/>
    </xf>
    <xf numFmtId="173" fontId="5" fillId="7" borderId="9" xfId="0" applyFont="1" applyFill="1" applyBorder="1" applyAlignment="1">
      <alignment horizontal="center" vertical="center"/>
    </xf>
    <xf numFmtId="173" fontId="5" fillId="7" borderId="10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 vertical="center"/>
    </xf>
    <xf numFmtId="173" fontId="5" fillId="13" borderId="7" xfId="0" applyFont="1" applyFill="1" applyBorder="1" applyAlignment="1">
      <alignment horizontal="center" vertical="center" wrapText="1"/>
    </xf>
    <xf numFmtId="173" fontId="5" fillId="13" borderId="5" xfId="0" applyFont="1" applyFill="1" applyBorder="1" applyAlignment="1">
      <alignment horizontal="center" vertical="center" wrapText="1"/>
    </xf>
    <xf numFmtId="173" fontId="5" fillId="13" borderId="20" xfId="0" applyFont="1" applyFill="1" applyBorder="1" applyAlignment="1">
      <alignment horizontal="center" vertical="center" wrapText="1"/>
    </xf>
    <xf numFmtId="173" fontId="5" fillId="0" borderId="8" xfId="0" applyFont="1" applyBorder="1" applyAlignment="1">
      <alignment horizontal="center" vertical="center"/>
    </xf>
    <xf numFmtId="173" fontId="5" fillId="0" borderId="10" xfId="0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/>
    </xf>
    <xf numFmtId="2" fontId="5" fillId="0" borderId="28" xfId="0" applyNumberFormat="1" applyFont="1" applyBorder="1" applyAlignment="1">
      <alignment horizontal="center"/>
    </xf>
    <xf numFmtId="0" fontId="9" fillId="13" borderId="25" xfId="0" applyNumberFormat="1" applyFont="1" applyFill="1" applyBorder="1" applyAlignment="1">
      <alignment horizontal="center" vertical="center" textRotation="90"/>
    </xf>
    <xf numFmtId="173" fontId="5" fillId="7" borderId="8" xfId="0" applyFont="1" applyFill="1" applyBorder="1" applyAlignment="1">
      <alignment horizontal="center"/>
    </xf>
    <xf numFmtId="173" fontId="5" fillId="7" borderId="9" xfId="0" applyFont="1" applyFill="1" applyBorder="1" applyAlignment="1">
      <alignment horizontal="center"/>
    </xf>
    <xf numFmtId="173" fontId="5" fillId="0" borderId="1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73" fontId="5" fillId="13" borderId="8" xfId="0" applyFont="1" applyFill="1" applyBorder="1" applyAlignment="1">
      <alignment horizontal="center" vertical="center"/>
    </xf>
    <xf numFmtId="173" fontId="5" fillId="13" borderId="10" xfId="0" applyFont="1" applyFill="1" applyBorder="1" applyAlignment="1">
      <alignment horizontal="center" vertical="center"/>
    </xf>
    <xf numFmtId="173" fontId="5" fillId="13" borderId="1" xfId="0" applyFont="1" applyFill="1" applyBorder="1" applyAlignment="1">
      <alignment horizontal="center" vertical="center" wrapText="1"/>
    </xf>
    <xf numFmtId="173" fontId="0" fillId="2" borderId="1" xfId="0" applyFont="1" applyFill="1" applyBorder="1" applyAlignment="1">
      <alignment horizontal="center" vertical="center" wrapText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>
      <alignment horizontal="center" vertical="center"/>
    </xf>
    <xf numFmtId="173" fontId="5" fillId="0" borderId="1" xfId="0" applyFont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4" borderId="12" xfId="0" applyFont="1" applyFill="1" applyBorder="1" applyAlignment="1">
      <alignment horizontal="center"/>
    </xf>
    <xf numFmtId="173" fontId="9" fillId="8" borderId="12" xfId="0" applyFont="1" applyFill="1" applyBorder="1" applyAlignment="1">
      <alignment horizontal="center" vertical="center" wrapText="1"/>
    </xf>
    <xf numFmtId="173" fontId="9" fillId="8" borderId="18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>
      <alignment horizontal="center" vertical="center" wrapText="1"/>
    </xf>
    <xf numFmtId="173" fontId="5" fillId="7" borderId="10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9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 vertical="center" wrapText="1"/>
    </xf>
    <xf numFmtId="173" fontId="5" fillId="7" borderId="1" xfId="0" applyFont="1" applyFill="1" applyBorder="1" applyAlignment="1">
      <alignment horizontal="center"/>
    </xf>
    <xf numFmtId="173" fontId="21" fillId="12" borderId="16" xfId="0" applyFont="1" applyFill="1" applyBorder="1" applyAlignment="1">
      <alignment horizontal="center" vertical="center"/>
    </xf>
    <xf numFmtId="173" fontId="21" fillId="12" borderId="0" xfId="0" applyFont="1" applyFill="1" applyAlignment="1">
      <alignment horizontal="center" vertical="center"/>
    </xf>
    <xf numFmtId="173" fontId="5" fillId="7" borderId="2" xfId="0" applyFont="1" applyFill="1" applyBorder="1" applyAlignment="1" applyProtection="1">
      <alignment horizontal="center" vertical="center" wrapText="1"/>
      <protection locked="0" hidden="1"/>
    </xf>
    <xf numFmtId="173" fontId="5" fillId="7" borderId="4" xfId="0" applyFont="1" applyFill="1" applyBorder="1" applyAlignment="1" applyProtection="1">
      <alignment horizontal="center" vertical="center" wrapText="1"/>
      <protection locked="0" hidden="1"/>
    </xf>
    <xf numFmtId="173" fontId="5" fillId="7" borderId="13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0" fillId="0" borderId="1" xfId="0" applyFont="1" applyBorder="1" applyAlignment="1">
      <alignment horizontal="center" wrapText="1"/>
    </xf>
    <xf numFmtId="173" fontId="5" fillId="10" borderId="1" xfId="0" applyFont="1" applyFill="1" applyBorder="1" applyAlignment="1">
      <alignment horizontal="center" vertical="center"/>
    </xf>
    <xf numFmtId="173" fontId="5" fillId="7" borderId="8" xfId="0" applyFont="1" applyFill="1" applyBorder="1" applyAlignment="1" applyProtection="1">
      <alignment horizontal="center" wrapText="1"/>
      <protection locked="0" hidden="1"/>
    </xf>
    <xf numFmtId="173" fontId="5" fillId="7" borderId="9" xfId="0" applyFont="1" applyFill="1" applyBorder="1" applyAlignment="1" applyProtection="1">
      <alignment horizontal="center" wrapText="1"/>
      <protection locked="0" hidden="1"/>
    </xf>
    <xf numFmtId="173" fontId="5" fillId="7" borderId="10" xfId="0" applyFont="1" applyFill="1" applyBorder="1" applyAlignment="1">
      <alignment horizontal="center"/>
    </xf>
    <xf numFmtId="173" fontId="15" fillId="2" borderId="1" xfId="4" applyFont="1" applyFill="1" applyBorder="1" applyAlignment="1">
      <alignment horizontal="center" vertical="center" wrapText="1"/>
    </xf>
    <xf numFmtId="173" fontId="6" fillId="10" borderId="1" xfId="4" applyFont="1" applyFill="1" applyBorder="1" applyAlignment="1">
      <alignment horizontal="center" vertical="center" wrapText="1"/>
    </xf>
    <xf numFmtId="9" fontId="3" fillId="2" borderId="1" xfId="2" applyNumberFormat="1" applyFill="1" applyBorder="1" applyAlignment="1" applyProtection="1">
      <alignment horizontal="center" vertical="center"/>
      <protection locked="0"/>
    </xf>
    <xf numFmtId="173" fontId="5" fillId="13" borderId="31" xfId="0" applyFont="1" applyFill="1" applyBorder="1" applyAlignment="1">
      <alignment horizontal="center" vertical="center" wrapText="1"/>
    </xf>
    <xf numFmtId="173" fontId="5" fillId="13" borderId="12" xfId="0" applyFont="1" applyFill="1" applyBorder="1" applyAlignment="1">
      <alignment horizontal="center" vertical="center" wrapText="1"/>
    </xf>
  </cellXfs>
  <cellStyles count="12">
    <cellStyle name="Hipervínculo" xfId="1" builtinId="8"/>
    <cellStyle name="Hipervínculo 2" xfId="11" xr:uid="{00000000-0005-0000-0000-000001000000}"/>
    <cellStyle name="Hipervínculo 3" xfId="8" xr:uid="{00000000-0005-0000-0000-000002000000}"/>
    <cellStyle name="Moneda" xfId="6" builtinId="4"/>
    <cellStyle name="Moneda 2" xfId="7" xr:uid="{00000000-0005-0000-0000-000004000000}"/>
    <cellStyle name="Normal" xfId="0" builtinId="0"/>
    <cellStyle name="Normal 2" xfId="2" xr:uid="{00000000-0005-0000-0000-000006000000}"/>
    <cellStyle name="Normal 2 2" xfId="10" xr:uid="{00000000-0005-0000-0000-000007000000}"/>
    <cellStyle name="Normal 3" xfId="3" xr:uid="{00000000-0005-0000-0000-000008000000}"/>
    <cellStyle name="Normal 4" xfId="9" xr:uid="{00000000-0005-0000-0000-000009000000}"/>
    <cellStyle name="Normal_DISRTRIBUCION ENERGIA" xfId="4" xr:uid="{00000000-0005-0000-0000-00000A000000}"/>
    <cellStyle name="Porcentaje" xfId="5" builtinId="5"/>
  </cellStyles>
  <dxfs count="0"/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PRODUCCIÓN'!$B$26</c:f>
              <c:strCache>
                <c:ptCount val="1"/>
                <c:pt idx="0">
                  <c:v>ACPM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PRODUCCIÓN'!$B$28:$B$51</c:f>
            </c:multiLvlStrRef>
          </c:cat>
          <c:val>
            <c:numRef>
              <c:f>'CONSUMOS Y PRODUCCIÓN'!$C$28:$C$51</c:f>
            </c:numRef>
          </c:val>
          <c:extLst>
            <c:ext xmlns:c16="http://schemas.microsoft.com/office/drawing/2014/chart" uri="{C3380CC4-5D6E-409C-BE32-E72D297353CC}">
              <c16:uniqueId val="{00000000-148A-4B06-B0D2-8EF96BED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8064"/>
        <c:axId val="51317728"/>
      </c:barChart>
      <c:catAx>
        <c:axId val="5132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17728"/>
        <c:crosses val="autoZero"/>
        <c:auto val="1"/>
        <c:lblAlgn val="ctr"/>
        <c:lblOffset val="100"/>
        <c:noMultiLvlLbl val="1"/>
      </c:catAx>
      <c:valAx>
        <c:axId val="5131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PARETO</a:t>
            </a:r>
            <a:r>
              <a:rPr lang="es-CO" b="1" baseline="0"/>
              <a:t> 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PARETO!$B$4</c:f>
              <c:strCache>
                <c:ptCount val="1"/>
                <c:pt idx="0">
                  <c:v>kWh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PARETO!$A$5:$A$20</c:f>
              <c:numCache>
                <c:formatCode>mmm\-yy</c:formatCode>
                <c:ptCount val="16"/>
                <c:pt idx="0">
                  <c:v>44531</c:v>
                </c:pt>
                <c:pt idx="1">
                  <c:v>44621</c:v>
                </c:pt>
                <c:pt idx="2">
                  <c:v>44501</c:v>
                </c:pt>
                <c:pt idx="3">
                  <c:v>44470</c:v>
                </c:pt>
                <c:pt idx="4">
                  <c:v>44652</c:v>
                </c:pt>
                <c:pt idx="5">
                  <c:v>44409</c:v>
                </c:pt>
                <c:pt idx="6">
                  <c:v>44562</c:v>
                </c:pt>
                <c:pt idx="7">
                  <c:v>44440</c:v>
                </c:pt>
                <c:pt idx="8">
                  <c:v>44593</c:v>
                </c:pt>
                <c:pt idx="9">
                  <c:v>44378</c:v>
                </c:pt>
                <c:pt idx="10">
                  <c:v>44348</c:v>
                </c:pt>
                <c:pt idx="11">
                  <c:v>44317</c:v>
                </c:pt>
                <c:pt idx="12">
                  <c:v>44287</c:v>
                </c:pt>
                <c:pt idx="13">
                  <c:v>44256</c:v>
                </c:pt>
                <c:pt idx="14">
                  <c:v>44197</c:v>
                </c:pt>
                <c:pt idx="15">
                  <c:v>44228</c:v>
                </c:pt>
              </c:numCache>
            </c:numRef>
          </c:cat>
          <c:val>
            <c:numRef>
              <c:f>PARETO!$B$5:$B$20</c:f>
              <c:numCache>
                <c:formatCode>#,##0</c:formatCode>
                <c:ptCount val="16"/>
                <c:pt idx="0">
                  <c:v>64488</c:v>
                </c:pt>
                <c:pt idx="1">
                  <c:v>62642</c:v>
                </c:pt>
                <c:pt idx="2">
                  <c:v>62279</c:v>
                </c:pt>
                <c:pt idx="3">
                  <c:v>61854</c:v>
                </c:pt>
                <c:pt idx="4">
                  <c:v>59410</c:v>
                </c:pt>
                <c:pt idx="5">
                  <c:v>59167</c:v>
                </c:pt>
                <c:pt idx="6">
                  <c:v>58462</c:v>
                </c:pt>
                <c:pt idx="7">
                  <c:v>58396</c:v>
                </c:pt>
                <c:pt idx="8">
                  <c:v>57334</c:v>
                </c:pt>
                <c:pt idx="9">
                  <c:v>56554</c:v>
                </c:pt>
                <c:pt idx="10">
                  <c:v>52679</c:v>
                </c:pt>
                <c:pt idx="11">
                  <c:v>49563</c:v>
                </c:pt>
                <c:pt idx="12">
                  <c:v>45190</c:v>
                </c:pt>
                <c:pt idx="13">
                  <c:v>44426</c:v>
                </c:pt>
                <c:pt idx="14">
                  <c:v>36049</c:v>
                </c:pt>
                <c:pt idx="15">
                  <c:v>35655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E-4D03-A7B2-B5890DEE3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7452656"/>
        <c:axId val="537451344"/>
      </c:barChart>
      <c:lineChart>
        <c:grouping val="standard"/>
        <c:varyColors val="0"/>
        <c:ser>
          <c:idx val="1"/>
          <c:order val="1"/>
          <c:tx>
            <c:strRef>
              <c:f>PARETO!$C$4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PARETO!$A$5:$A$20</c:f>
              <c:numCache>
                <c:formatCode>mmm\-yy</c:formatCode>
                <c:ptCount val="16"/>
                <c:pt idx="0">
                  <c:v>44531</c:v>
                </c:pt>
                <c:pt idx="1">
                  <c:v>44621</c:v>
                </c:pt>
                <c:pt idx="2">
                  <c:v>44501</c:v>
                </c:pt>
                <c:pt idx="3">
                  <c:v>44470</c:v>
                </c:pt>
                <c:pt idx="4">
                  <c:v>44652</c:v>
                </c:pt>
                <c:pt idx="5">
                  <c:v>44409</c:v>
                </c:pt>
                <c:pt idx="6">
                  <c:v>44562</c:v>
                </c:pt>
                <c:pt idx="7">
                  <c:v>44440</c:v>
                </c:pt>
                <c:pt idx="8">
                  <c:v>44593</c:v>
                </c:pt>
                <c:pt idx="9">
                  <c:v>44378</c:v>
                </c:pt>
                <c:pt idx="10">
                  <c:v>44348</c:v>
                </c:pt>
                <c:pt idx="11">
                  <c:v>44317</c:v>
                </c:pt>
                <c:pt idx="12">
                  <c:v>44287</c:v>
                </c:pt>
                <c:pt idx="13">
                  <c:v>44256</c:v>
                </c:pt>
                <c:pt idx="14">
                  <c:v>44197</c:v>
                </c:pt>
                <c:pt idx="15">
                  <c:v>44228</c:v>
                </c:pt>
              </c:numCache>
            </c:numRef>
          </c:cat>
          <c:val>
            <c:numRef>
              <c:f>PARETO!$C$5:$C$20</c:f>
              <c:numCache>
                <c:formatCode>0%</c:formatCode>
                <c:ptCount val="16"/>
                <c:pt idx="0">
                  <c:v>7.4626105713373178E-2</c:v>
                </c:pt>
                <c:pt idx="1">
                  <c:v>0.14711600327721641</c:v>
                </c:pt>
                <c:pt idx="2">
                  <c:v>0.21918583390808055</c:v>
                </c:pt>
                <c:pt idx="3">
                  <c:v>0.29076385063669652</c:v>
                </c:pt>
                <c:pt idx="4">
                  <c:v>0.35951364812508968</c:v>
                </c:pt>
                <c:pt idx="5">
                  <c:v>0.42798224378231509</c:v>
                </c:pt>
                <c:pt idx="6">
                  <c:v>0.49563500696639928</c:v>
                </c:pt>
                <c:pt idx="7">
                  <c:v>0.5632113943444873</c:v>
                </c:pt>
                <c:pt idx="8">
                  <c:v>0.62955882557154563</c:v>
                </c:pt>
                <c:pt idx="9">
                  <c:v>0.69500363363683071</c:v>
                </c:pt>
                <c:pt idx="10">
                  <c:v>0.75596425612279383</c:v>
                </c:pt>
                <c:pt idx="11">
                  <c:v>0.81331901479839097</c:v>
                </c:pt>
                <c:pt idx="12">
                  <c:v>0.86561329772214946</c:v>
                </c:pt>
                <c:pt idx="13">
                  <c:v>0.9170234728310428</c:v>
                </c:pt>
                <c:pt idx="14">
                  <c:v>0.95873970662432828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2E-4D03-A7B2-B5890DEE3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453968"/>
        <c:axId val="537453640"/>
      </c:lineChart>
      <c:dateAx>
        <c:axId val="5374526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7451344"/>
        <c:crosses val="autoZero"/>
        <c:auto val="1"/>
        <c:lblOffset val="100"/>
        <c:baseTimeUnit val="months"/>
      </c:dateAx>
      <c:valAx>
        <c:axId val="537451344"/>
        <c:scaling>
          <c:orientation val="minMax"/>
          <c:max val="86414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7452656"/>
        <c:crosses val="autoZero"/>
        <c:crossBetween val="between"/>
      </c:valAx>
      <c:valAx>
        <c:axId val="537453640"/>
        <c:scaling>
          <c:orientation val="minMax"/>
          <c:max val="1"/>
          <c:min val="0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7453968"/>
        <c:crosses val="max"/>
        <c:crossBetween val="between"/>
      </c:valAx>
      <c:dateAx>
        <c:axId val="537453968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537453640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</c:f>
              <c:strCache>
                <c:ptCount val="1"/>
                <c:pt idx="0">
                  <c:v>ENERGÍA ELÉCTRICA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PRODUCCIÓN'!$B$4:$B$19</c:f>
              <c:strCache>
                <c:ptCount val="1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Enero</c:v>
                </c:pt>
                <c:pt idx="13">
                  <c:v>Febrero</c:v>
                </c:pt>
                <c:pt idx="14">
                  <c:v>Marzo</c:v>
                </c:pt>
                <c:pt idx="15">
                  <c:v>Abril</c:v>
                </c:pt>
              </c:strCache>
            </c:strRef>
          </c:cat>
          <c:val>
            <c:numRef>
              <c:f>'CONSUMOS Y PRODUCCIÓN'!$C$4:$C$19</c:f>
              <c:numCache>
                <c:formatCode>#,##0</c:formatCode>
                <c:ptCount val="16"/>
                <c:pt idx="0">
                  <c:v>36049</c:v>
                </c:pt>
                <c:pt idx="1">
                  <c:v>35655</c:v>
                </c:pt>
                <c:pt idx="2">
                  <c:v>44426</c:v>
                </c:pt>
                <c:pt idx="3">
                  <c:v>45190</c:v>
                </c:pt>
                <c:pt idx="4">
                  <c:v>49563</c:v>
                </c:pt>
                <c:pt idx="5">
                  <c:v>52679</c:v>
                </c:pt>
                <c:pt idx="6">
                  <c:v>56554</c:v>
                </c:pt>
                <c:pt idx="7">
                  <c:v>59167</c:v>
                </c:pt>
                <c:pt idx="8">
                  <c:v>58396</c:v>
                </c:pt>
                <c:pt idx="9">
                  <c:v>61854</c:v>
                </c:pt>
                <c:pt idx="10">
                  <c:v>62279</c:v>
                </c:pt>
                <c:pt idx="11">
                  <c:v>64488</c:v>
                </c:pt>
                <c:pt idx="12">
                  <c:v>58462</c:v>
                </c:pt>
                <c:pt idx="13">
                  <c:v>57334</c:v>
                </c:pt>
                <c:pt idx="14">
                  <c:v>62642</c:v>
                </c:pt>
                <c:pt idx="15">
                  <c:v>59410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F-43CB-B92B-066022E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0992"/>
        <c:axId val="51321536"/>
      </c:barChart>
      <c:catAx>
        <c:axId val="51320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1536"/>
        <c:crosses val="autoZero"/>
        <c:auto val="1"/>
        <c:lblAlgn val="ctr"/>
        <c:lblOffset val="100"/>
        <c:noMultiLvlLbl val="1"/>
      </c:catAx>
      <c:valAx>
        <c:axId val="513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kWh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PRODUCCIÓN'!$B$94</c:f>
              <c:strCache>
                <c:ptCount val="1"/>
                <c:pt idx="0">
                  <c:v>PRODUCCIÓN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PRODUCCIÓN'!$B$96:$B$111</c:f>
              <c:strCache>
                <c:ptCount val="1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Enero</c:v>
                </c:pt>
                <c:pt idx="13">
                  <c:v>Febrero</c:v>
                </c:pt>
                <c:pt idx="14">
                  <c:v>Marzo</c:v>
                </c:pt>
                <c:pt idx="15">
                  <c:v>Abril</c:v>
                </c:pt>
              </c:strCache>
            </c:strRef>
          </c:cat>
          <c:val>
            <c:numRef>
              <c:f>'CONSUMOS Y PRODUCCIÓN'!$C$96:$C$111</c:f>
              <c:numCache>
                <c:formatCode>#,##0</c:formatCode>
                <c:ptCount val="16"/>
                <c:pt idx="0">
                  <c:v>334233</c:v>
                </c:pt>
                <c:pt idx="1">
                  <c:v>476332</c:v>
                </c:pt>
                <c:pt idx="2">
                  <c:v>564264</c:v>
                </c:pt>
                <c:pt idx="3">
                  <c:v>503631</c:v>
                </c:pt>
                <c:pt idx="4">
                  <c:v>631915</c:v>
                </c:pt>
                <c:pt idx="5">
                  <c:v>702929</c:v>
                </c:pt>
                <c:pt idx="6">
                  <c:v>767157</c:v>
                </c:pt>
                <c:pt idx="7">
                  <c:v>739807</c:v>
                </c:pt>
                <c:pt idx="8">
                  <c:v>751358</c:v>
                </c:pt>
                <c:pt idx="9">
                  <c:v>758173</c:v>
                </c:pt>
                <c:pt idx="10">
                  <c:v>676969</c:v>
                </c:pt>
                <c:pt idx="11">
                  <c:v>902240</c:v>
                </c:pt>
                <c:pt idx="12">
                  <c:v>774933</c:v>
                </c:pt>
                <c:pt idx="13">
                  <c:v>705175</c:v>
                </c:pt>
                <c:pt idx="14">
                  <c:v>775203</c:v>
                </c:pt>
                <c:pt idx="15">
                  <c:v>707742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E-40AE-9F79-BA29A0EC8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3168"/>
        <c:axId val="51324256"/>
      </c:barChart>
      <c:catAx>
        <c:axId val="51323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256"/>
        <c:crosses val="autoZero"/>
        <c:auto val="1"/>
        <c:lblAlgn val="ctr"/>
        <c:lblOffset val="100"/>
        <c:noMultiLvlLbl val="1"/>
      </c:catAx>
      <c:valAx>
        <c:axId val="513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Número</a:t>
                </a:r>
                <a:r>
                  <a:rPr lang="en-US" sz="1200" b="0" baseline="0"/>
                  <a:t> de visitantes</a:t>
                </a:r>
                <a:endParaRPr lang="en-US" sz="1200" b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GASOLINA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PRODUCCIÓN'!$B$60</c:f>
              <c:strCache>
                <c:ptCount val="1"/>
                <c:pt idx="0">
                  <c:v>GASOLINA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PRODUCCIÓN'!$B$62:$B$85</c:f>
            </c:multiLvlStrRef>
          </c:cat>
          <c:val>
            <c:numRef>
              <c:f>'CONSUMOS Y PRODUCCIÓN'!$C$62:$C$85</c:f>
            </c:numRef>
          </c:val>
          <c:extLst>
            <c:ext xmlns:c16="http://schemas.microsoft.com/office/drawing/2014/chart" uri="{C3380CC4-5D6E-409C-BE32-E72D297353CC}">
              <c16:uniqueId val="{00000000-B2EA-4811-A6BC-83517D6E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4800"/>
        <c:axId val="51327520"/>
      </c:barChart>
      <c:catAx>
        <c:axId val="51324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7520"/>
        <c:crosses val="autoZero"/>
        <c:auto val="1"/>
        <c:lblAlgn val="ctr"/>
        <c:lblOffset val="100"/>
        <c:noMultiLvlLbl val="1"/>
      </c:catAx>
      <c:valAx>
        <c:axId val="5132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ENERGÉTICA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826571587832421E-2"/>
          <c:y val="0.25518775236195623"/>
          <c:w val="0.85577768764996109"/>
          <c:h val="0.58523854543035969"/>
        </c:manualLayout>
      </c:layout>
      <c:pie3DChart>
        <c:varyColors val="1"/>
        <c:ser>
          <c:idx val="0"/>
          <c:order val="0"/>
          <c:tx>
            <c:strRef>
              <c:f>'MATRIZ ENERGÉTICA'!$A$24:$B$24</c:f>
              <c:strCache>
                <c:ptCount val="1"/>
                <c:pt idx="0">
                  <c:v>MATRIZ ENERGETICA </c:v>
                </c:pt>
              </c:strCache>
            </c:strRef>
          </c:tx>
          <c:dPt>
            <c:idx val="0"/>
            <c:bubble3D val="0"/>
            <c:explosion val="2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D1B-4626-81EE-6B270DD9EC79}"/>
              </c:ext>
            </c:extLst>
          </c:dPt>
          <c:dPt>
            <c:idx val="1"/>
            <c:bubble3D val="0"/>
            <c:explosion val="9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7F5-4DE5-BE20-940689E4AD2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D1B-4626-81EE-6B270DD9EC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B37-41D1-BAF6-60C1F0B639C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B37-41D1-BAF6-60C1F0B639CD}"/>
              </c:ext>
            </c:extLst>
          </c:dPt>
          <c:dLbls>
            <c:dLbl>
              <c:idx val="0"/>
              <c:layout>
                <c:manualLayout>
                  <c:x val="7.3891509274078823E-2"/>
                  <c:y val="2.2875756931941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1B-4626-81EE-6B270DD9EC79}"/>
                </c:ext>
              </c:extLst>
            </c:dLbl>
            <c:dLbl>
              <c:idx val="1"/>
              <c:layout>
                <c:manualLayout>
                  <c:x val="-0.27848128116316384"/>
                  <c:y val="-5.53975019534347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F5-4DE5-BE20-940689E4AD2B}"/>
                </c:ext>
              </c:extLst>
            </c:dLbl>
            <c:dLbl>
              <c:idx val="2"/>
              <c:layout>
                <c:manualLayout>
                  <c:x val="-0.12358812457808567"/>
                  <c:y val="1.0421501295435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B-4626-81EE-6B270DD9EC79}"/>
                </c:ext>
              </c:extLst>
            </c:dLbl>
            <c:dLbl>
              <c:idx val="3"/>
              <c:layout>
                <c:manualLayout>
                  <c:x val="-2.5095415235866426E-2"/>
                  <c:y val="-4.7911393475222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7-41D1-BAF6-60C1F0B639C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ENERGÉTICA'!$A$26:$A$29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ENERGÉTICA'!$B$26:$B$29</c:f>
              <c:numCache>
                <c:formatCode>#,##0</c:formatCode>
                <c:ptCount val="2"/>
                <c:pt idx="0">
                  <c:v>626300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5-4DE5-BE20-940689E4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COSTOS ENERGÉTICOS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2767199872257719E-2"/>
          <c:y val="0.25841280256634586"/>
          <c:w val="0.81446560025548453"/>
          <c:h val="0.56490995917177023"/>
        </c:manualLayout>
      </c:layout>
      <c:pie3DChart>
        <c:varyColors val="1"/>
        <c:ser>
          <c:idx val="0"/>
          <c:order val="0"/>
          <c:tx>
            <c:strRef>
              <c:f>'MATRIZ ENERGÉTICA'!$A$33:$C$33</c:f>
              <c:strCache>
                <c:ptCount val="1"/>
                <c:pt idx="0">
                  <c:v>MATRIZ COSTOS ENERGETICOS  </c:v>
                </c:pt>
              </c:strCache>
            </c:strRef>
          </c:tx>
          <c:dPt>
            <c:idx val="0"/>
            <c:bubble3D val="0"/>
            <c:explosion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00-408E-BD18-4FE616420E8B}"/>
              </c:ext>
            </c:extLst>
          </c:dPt>
          <c:dPt>
            <c:idx val="1"/>
            <c:bubble3D val="0"/>
            <c:explosion val="12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8F00-408E-BD18-4FE616420E8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8F00-408E-BD18-4FE616420E8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CDA-4573-B427-4AE1C266789C}"/>
              </c:ext>
            </c:extLst>
          </c:dPt>
          <c:dLbls>
            <c:dLbl>
              <c:idx val="0"/>
              <c:layout>
                <c:manualLayout>
                  <c:x val="3.5583395860563659E-2"/>
                  <c:y val="-1.22936716243803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00-408E-BD18-4FE616420E8B}"/>
                </c:ext>
              </c:extLst>
            </c:dLbl>
            <c:dLbl>
              <c:idx val="1"/>
              <c:layout>
                <c:manualLayout>
                  <c:x val="-1.7017282690249012E-2"/>
                  <c:y val="-2.3213764946048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00-408E-BD18-4FE616420E8B}"/>
                </c:ext>
              </c:extLst>
            </c:dLbl>
            <c:dLbl>
              <c:idx val="2"/>
              <c:layout>
                <c:manualLayout>
                  <c:x val="-6.0568171502247949E-2"/>
                  <c:y val="1.20005832604255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00-408E-BD18-4FE616420E8B}"/>
                </c:ext>
              </c:extLst>
            </c:dLbl>
            <c:dLbl>
              <c:idx val="3"/>
              <c:layout>
                <c:manualLayout>
                  <c:x val="3.2859297378444965E-2"/>
                  <c:y val="-3.6434820647419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DA-4573-B427-4AE1C266789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ENERGÉTICA'!$A$35:$A$38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ENERGÉTICA'!$B$35:$B$38</c:f>
              <c:numCache>
                <c:formatCode>[$$-240A]\ #,##0</c:formatCode>
                <c:ptCount val="2"/>
                <c:pt idx="0">
                  <c:v>299584863.94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5-40EF-B6C1-7E171A65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35655</c:v>
                </c:pt>
                <c:pt idx="2">
                  <c:v>44426</c:v>
                </c:pt>
                <c:pt idx="3">
                  <c:v>45190</c:v>
                </c:pt>
                <c:pt idx="4">
                  <c:v>49563</c:v>
                </c:pt>
                <c:pt idx="5">
                  <c:v>52679</c:v>
                </c:pt>
                <c:pt idx="6">
                  <c:v>56554</c:v>
                </c:pt>
                <c:pt idx="7">
                  <c:v>59167</c:v>
                </c:pt>
                <c:pt idx="8">
                  <c:v>58396</c:v>
                </c:pt>
                <c:pt idx="9">
                  <c:v>61854</c:v>
                </c:pt>
                <c:pt idx="11">
                  <c:v>64488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5664"/>
        <c:axId val="2136974032"/>
      </c:scatterChart>
      <c:valAx>
        <c:axId val="2136975664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4032"/>
        <c:crosses val="autoZero"/>
        <c:crossBetween val="midCat"/>
      </c:valAx>
      <c:valAx>
        <c:axId val="213697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LÍNEA BASE</a:t>
            </a:r>
            <a:r>
              <a:rPr lang="en-US" sz="1400" b="1" baseline="0"/>
              <a:t> </a:t>
            </a:r>
            <a:r>
              <a:rPr lang="en-US" sz="1400" b="1"/>
              <a:t>ENERGÍA ELÉCTRICA VS NÚMERO</a:t>
            </a:r>
            <a:r>
              <a:rPr lang="en-US" sz="1400" b="1" baseline="0"/>
              <a:t> DE HABITANTES</a:t>
            </a:r>
            <a:r>
              <a:rPr lang="en-US" sz="1400" b="1"/>
              <a:t> </a:t>
            </a:r>
          </a:p>
        </c:rich>
      </c:tx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'LINEA BASE '!$G$2:$H$2</c:f>
              <c:strCache>
                <c:ptCount val="1"/>
                <c:pt idx="0">
                  <c:v>DATOS LÍNEA BASE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500"/>
            <c:dispRSqr val="1"/>
            <c:dispEq val="1"/>
            <c:trendlineLbl>
              <c:layout>
                <c:manualLayout>
                  <c:x val="-0.33779758378285624"/>
                  <c:y val="3.81700797350234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'LINEA BASE '!$H$4:$H$27</c:f>
              <c:numCache>
                <c:formatCode>0</c:formatCode>
                <c:ptCount val="24"/>
                <c:pt idx="0">
                  <c:v>334233</c:v>
                </c:pt>
                <c:pt idx="1">
                  <c:v>476332</c:v>
                </c:pt>
                <c:pt idx="2">
                  <c:v>564264</c:v>
                </c:pt>
                <c:pt idx="3">
                  <c:v>503631</c:v>
                </c:pt>
                <c:pt idx="4">
                  <c:v>631915</c:v>
                </c:pt>
                <c:pt idx="5">
                  <c:v>702929</c:v>
                </c:pt>
                <c:pt idx="6">
                  <c:v>767157</c:v>
                </c:pt>
                <c:pt idx="7">
                  <c:v>739807</c:v>
                </c:pt>
                <c:pt idx="8">
                  <c:v>751358</c:v>
                </c:pt>
                <c:pt idx="9">
                  <c:v>758173</c:v>
                </c:pt>
                <c:pt idx="10">
                  <c:v>676969</c:v>
                </c:pt>
                <c:pt idx="11">
                  <c:v>902240</c:v>
                </c:pt>
              </c:numCache>
            </c:numRef>
          </c:xVal>
          <c:yVal>
            <c:numRef>
              <c:f>'LINEA BASE '!$G$4:$G$27</c:f>
              <c:numCache>
                <c:formatCode>0</c:formatCode>
                <c:ptCount val="24"/>
                <c:pt idx="0">
                  <c:v>36049</c:v>
                </c:pt>
                <c:pt idx="1">
                  <c:v>35655</c:v>
                </c:pt>
                <c:pt idx="2">
                  <c:v>44426</c:v>
                </c:pt>
                <c:pt idx="3">
                  <c:v>45190</c:v>
                </c:pt>
                <c:pt idx="4">
                  <c:v>49563</c:v>
                </c:pt>
                <c:pt idx="5">
                  <c:v>52679</c:v>
                </c:pt>
                <c:pt idx="6">
                  <c:v>56554</c:v>
                </c:pt>
                <c:pt idx="7">
                  <c:v>59167</c:v>
                </c:pt>
                <c:pt idx="8">
                  <c:v>58396</c:v>
                </c:pt>
                <c:pt idx="9">
                  <c:v>61854</c:v>
                </c:pt>
                <c:pt idx="10">
                  <c:v>62279</c:v>
                </c:pt>
                <c:pt idx="11">
                  <c:v>64488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2-4F0A-8B75-79424EBE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7296"/>
        <c:axId val="2136977840"/>
      </c:scatterChart>
      <c:valAx>
        <c:axId val="213697729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Número</a:t>
                </a:r>
                <a:r>
                  <a:rPr lang="en-US" sz="1200" baseline="0"/>
                  <a:t> de habitantes</a:t>
                </a:r>
                <a:endParaRPr lang="en-US" sz="1200"/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7840"/>
        <c:crosses val="autoZero"/>
        <c:crossBetween val="midCat"/>
      </c:valAx>
      <c:valAx>
        <c:axId val="2136977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Consumo (kWh/mes)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CONSUMO DE</a:t>
            </a:r>
            <a:r>
              <a:rPr lang="en-US" sz="1400" b="1" baseline="0"/>
              <a:t> ENERGÍA ELÉCTRICA VS PRODUCCIÓN</a:t>
            </a:r>
            <a:r>
              <a:rPr lang="en-US" sz="1400" b="1"/>
              <a:t> </a:t>
            </a:r>
          </a:p>
        </c:rich>
      </c:tx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'INDICADORES E'!$C$3</c:f>
              <c:strCache>
                <c:ptCount val="1"/>
                <c:pt idx="0">
                  <c:v>ENERGÍA ELÉCTRICA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E'!$C$6:$C$17</c:f>
              <c:numCache>
                <c:formatCode>#,##0</c:formatCode>
                <c:ptCount val="12"/>
                <c:pt idx="0">
                  <c:v>36049</c:v>
                </c:pt>
                <c:pt idx="1">
                  <c:v>35655</c:v>
                </c:pt>
                <c:pt idx="2">
                  <c:v>44426</c:v>
                </c:pt>
                <c:pt idx="3">
                  <c:v>45190</c:v>
                </c:pt>
                <c:pt idx="4">
                  <c:v>49563</c:v>
                </c:pt>
                <c:pt idx="5">
                  <c:v>52679</c:v>
                </c:pt>
                <c:pt idx="6">
                  <c:v>56554</c:v>
                </c:pt>
                <c:pt idx="7">
                  <c:v>59167</c:v>
                </c:pt>
                <c:pt idx="8">
                  <c:v>58396</c:v>
                </c:pt>
                <c:pt idx="9">
                  <c:v>61854</c:v>
                </c:pt>
                <c:pt idx="10">
                  <c:v>62279</c:v>
                </c:pt>
                <c:pt idx="11">
                  <c:v>64488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649536"/>
        <c:axId val="1976940192"/>
      </c:lineChart>
      <c:lineChart>
        <c:grouping val="standard"/>
        <c:varyColors val="0"/>
        <c:ser>
          <c:idx val="0"/>
          <c:order val="0"/>
          <c:tx>
            <c:strRef>
              <c:f>'INDICADORES E'!$B$3</c:f>
              <c:strCache>
                <c:ptCount val="1"/>
                <c:pt idx="0">
                  <c:v>PRODUCCIÓN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'INDICADORES E'!$A$6:$A$17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'INDICADORES E'!$B$6:$B$17</c:f>
              <c:numCache>
                <c:formatCode>#,##0</c:formatCode>
                <c:ptCount val="12"/>
                <c:pt idx="0">
                  <c:v>334233</c:v>
                </c:pt>
                <c:pt idx="1">
                  <c:v>476332</c:v>
                </c:pt>
                <c:pt idx="2">
                  <c:v>564264</c:v>
                </c:pt>
                <c:pt idx="3">
                  <c:v>503631</c:v>
                </c:pt>
                <c:pt idx="4">
                  <c:v>631915</c:v>
                </c:pt>
                <c:pt idx="5">
                  <c:v>702929</c:v>
                </c:pt>
                <c:pt idx="6">
                  <c:v>767157</c:v>
                </c:pt>
                <c:pt idx="7">
                  <c:v>739807</c:v>
                </c:pt>
                <c:pt idx="8">
                  <c:v>751358</c:v>
                </c:pt>
                <c:pt idx="9">
                  <c:v>758173</c:v>
                </c:pt>
                <c:pt idx="10">
                  <c:v>676969</c:v>
                </c:pt>
                <c:pt idx="11">
                  <c:v>902240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68672"/>
        <c:axId val="1976942912"/>
      </c:lineChart>
      <c:catAx>
        <c:axId val="197764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6940192"/>
        <c:crosses val="autoZero"/>
        <c:auto val="1"/>
        <c:lblAlgn val="ctr"/>
        <c:lblOffset val="100"/>
        <c:noMultiLvlLbl val="1"/>
      </c:catAx>
      <c:valAx>
        <c:axId val="197694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Energía</a:t>
                </a:r>
                <a:r>
                  <a:rPr lang="en-US" sz="1200" baseline="0"/>
                  <a:t> eléctrica (kWh)</a:t>
                </a:r>
                <a:endParaRPr lang="en-US" sz="1200"/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7649536"/>
        <c:crosses val="autoZero"/>
        <c:crossBetween val="between"/>
      </c:valAx>
      <c:valAx>
        <c:axId val="19769429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68672"/>
        <c:crosses val="max"/>
        <c:crossBetween val="between"/>
      </c:valAx>
      <c:catAx>
        <c:axId val="100868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6942912"/>
        <c:crosses val="autoZero"/>
        <c:auto val="1"/>
        <c:lblAlgn val="ctr"/>
        <c:lblOffset val="100"/>
        <c:tickLblSkip val="1"/>
        <c:tickMarkSkip val="1"/>
        <c:noMultiLvlLbl val="1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</xdr:row>
      <xdr:rowOff>0</xdr:rowOff>
    </xdr:from>
    <xdr:to>
      <xdr:col>9</xdr:col>
      <xdr:colOff>247651</xdr:colOff>
      <xdr:row>4</xdr:row>
      <xdr:rowOff>85725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1" y="0"/>
          <a:ext cx="6972300" cy="657225"/>
        </a:xfrm>
        <a:prstGeom prst="rect">
          <a:avLst/>
        </a:prstGeom>
        <a:noFill/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4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CARACTERIZACIÓN</a:t>
          </a:r>
          <a:r>
            <a:rPr lang="es-CO" sz="4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ENERGÉTICA</a:t>
          </a:r>
          <a:endParaRPr lang="es-CO" sz="4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34631</xdr:colOff>
      <xdr:row>25</xdr:row>
      <xdr:rowOff>17257</xdr:rowOff>
    </xdr:from>
    <xdr:to>
      <xdr:col>17</xdr:col>
      <xdr:colOff>268427</xdr:colOff>
      <xdr:row>45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85D0100-29EF-4483-AEF5-CB3FFDB6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24496</xdr:colOff>
      <xdr:row>1</xdr:row>
      <xdr:rowOff>14288</xdr:rowOff>
    </xdr:from>
    <xdr:to>
      <xdr:col>17</xdr:col>
      <xdr:colOff>261934</xdr:colOff>
      <xdr:row>19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F9FF583-656F-4A20-B9C4-C2E1CADB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36292</xdr:colOff>
      <xdr:row>93</xdr:row>
      <xdr:rowOff>9782</xdr:rowOff>
    </xdr:from>
    <xdr:to>
      <xdr:col>17</xdr:col>
      <xdr:colOff>305234</xdr:colOff>
      <xdr:row>111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CBDF846-37A2-45D9-8EC9-C8F58DA18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1289955</xdr:colOff>
      <xdr:row>59</xdr:row>
      <xdr:rowOff>12615</xdr:rowOff>
    </xdr:from>
    <xdr:to>
      <xdr:col>17</xdr:col>
      <xdr:colOff>249816</xdr:colOff>
      <xdr:row>79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2FAFFBB-A548-4969-8D78-3B8EAB29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923801</xdr:colOff>
      <xdr:row>1</xdr:row>
      <xdr:rowOff>217714</xdr:rowOff>
    </xdr:from>
    <xdr:to>
      <xdr:col>9</xdr:col>
      <xdr:colOff>66222</xdr:colOff>
      <xdr:row>18</xdr:row>
      <xdr:rowOff>149679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3643A9-011D-4C54-A654-1BDA316CF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983466</xdr:colOff>
      <xdr:row>19</xdr:row>
      <xdr:rowOff>183121</xdr:rowOff>
    </xdr:from>
    <xdr:to>
      <xdr:col>9</xdr:col>
      <xdr:colOff>98962</xdr:colOff>
      <xdr:row>41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41FD541-B40F-43D5-A334-801F148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DD7CF41-1343-41CD-AE76-C85AE0A9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11008</xdr:colOff>
      <xdr:row>5</xdr:row>
      <xdr:rowOff>122465</xdr:rowOff>
    </xdr:from>
    <xdr:to>
      <xdr:col>25</xdr:col>
      <xdr:colOff>394607</xdr:colOff>
      <xdr:row>33</xdr:row>
      <xdr:rowOff>40822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5DCA9C9-B59D-47EB-AC92-E2203943C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855518</xdr:colOff>
      <xdr:row>3</xdr:row>
      <xdr:rowOff>190499</xdr:rowOff>
    </xdr:from>
    <xdr:to>
      <xdr:col>23</xdr:col>
      <xdr:colOff>300902</xdr:colOff>
      <xdr:row>22</xdr:row>
      <xdr:rowOff>70476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0CB6783-EF24-47A6-A7C5-9CF19BC316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422670</xdr:colOff>
      <xdr:row>0</xdr:row>
      <xdr:rowOff>182164</xdr:rowOff>
    </xdr:from>
    <xdr:to>
      <xdr:col>14</xdr:col>
      <xdr:colOff>476250</xdr:colOff>
      <xdr:row>24</xdr:row>
      <xdr:rowOff>107155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337C60A-EA8D-9E54-4017-2E88197EB1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nexo%203_%20Matriz%20de%20caracterizacion%20Industrial%20ladrillera%20Santo%20domin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Nuevo%20Google%20Drive\Trabajo%202017\CAEM\Empreas%20visitadas\1.%20El%20Tigre%20-%20Informe%20Ang&#233;lica\Inventario%20El%20Tig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 Energeticos"/>
      <sheetName val="Históricos"/>
      <sheetName val="Matríz Energética"/>
      <sheetName val="LINEA BASE"/>
      <sheetName val="IC VS PRODUCCIÓN"/>
      <sheetName val="Analisis Energeticos"/>
      <sheetName val="INDICADORES E"/>
      <sheetName val="DIAGRAMA DE PARETO "/>
      <sheetName val="Inventario Electrico"/>
      <sheetName val="Inventario Termico"/>
      <sheetName val="Inventario vehiculos "/>
      <sheetName val="Plan de gestion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 t="str">
            <v>Fuerza motriz</v>
          </cell>
          <cell r="D5" t="str">
            <v>Vapor</v>
          </cell>
        </row>
        <row r="6">
          <cell r="B6" t="str">
            <v>Refrigeración</v>
          </cell>
          <cell r="D6" t="str">
            <v>Calor directo</v>
          </cell>
        </row>
        <row r="7">
          <cell r="B7" t="str">
            <v>Aire Acondicionado</v>
          </cell>
          <cell r="D7" t="str">
            <v>Calor indirecto</v>
          </cell>
        </row>
        <row r="8">
          <cell r="B8" t="str">
            <v>Iluminación</v>
          </cell>
          <cell r="D8" t="str">
            <v>Otros</v>
          </cell>
        </row>
        <row r="9">
          <cell r="B9" t="str">
            <v>Calor Directo</v>
          </cell>
        </row>
        <row r="10">
          <cell r="B10" t="str">
            <v>Equipo de oficina</v>
          </cell>
        </row>
        <row r="11">
          <cell r="B11" t="str">
            <v>Otros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://www.upme.gov.co/Calculadora_Emisiones/aplicacion/calculadora.html" TargetMode="External"/><Relationship Id="rId7" Type="http://schemas.openxmlformats.org/officeDocument/2006/relationships/hyperlink" Target="http://www.upme.gov.co/Calculadora_Emisiones/aplicacion/calculadora.html" TargetMode="External"/><Relationship Id="rId2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1" Type="http://schemas.openxmlformats.org/officeDocument/2006/relationships/hyperlink" Target="http://www.sipg.gov.co/sipg/documentos/estudios_recientes/Informe_Final_CTL.pdf" TargetMode="External"/><Relationship Id="rId6" Type="http://schemas.openxmlformats.org/officeDocument/2006/relationships/hyperlink" Target="https://www.google.com.co/webhp?sourceid=chrome-instant&amp;ion=1&amp;espv=2&amp;ie=UTF-8" TargetMode="External"/><Relationship Id="rId5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4" Type="http://schemas.openxmlformats.org/officeDocument/2006/relationships/hyperlink" Target="https://www.google.com.co/webhp?sourceid=chrome-instant&amp;ion=1&amp;espv=2&amp;ie=UTF-8" TargetMode="External"/><Relationship Id="rId9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Q1:AA28"/>
  <sheetViews>
    <sheetView zoomScale="55" zoomScaleNormal="55" workbookViewId="0">
      <selection activeCell="D34" sqref="D34"/>
    </sheetView>
  </sheetViews>
  <sheetFormatPr baseColWidth="10" defaultRowHeight="15"/>
  <sheetData>
    <row r="1" spans="17:27" s="107" customFormat="1">
      <c r="Q1" s="238" t="s">
        <v>150</v>
      </c>
      <c r="R1" s="238"/>
      <c r="S1" s="238"/>
      <c r="T1" s="238"/>
      <c r="U1" s="238"/>
      <c r="V1" s="238"/>
      <c r="W1" s="238"/>
      <c r="X1" s="238"/>
      <c r="Y1" s="238"/>
      <c r="Z1" s="238"/>
      <c r="AA1" s="238"/>
    </row>
    <row r="2" spans="17:27"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</row>
    <row r="3" spans="17:27" ht="15" customHeight="1">
      <c r="Q3" s="239" t="s">
        <v>157</v>
      </c>
      <c r="R3" s="239"/>
      <c r="S3" s="239"/>
      <c r="T3" s="239"/>
      <c r="U3" s="239"/>
      <c r="V3" s="239"/>
      <c r="W3" s="239"/>
      <c r="X3" s="239"/>
      <c r="Y3" s="239"/>
      <c r="Z3" s="239"/>
      <c r="AA3" s="239"/>
    </row>
    <row r="4" spans="17:27" ht="15" customHeight="1"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</row>
    <row r="5" spans="17:27" ht="15" customHeight="1"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</row>
    <row r="6" spans="17:27" ht="15" customHeight="1"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</row>
    <row r="7" spans="17:27"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</row>
    <row r="8" spans="17:27"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</row>
    <row r="9" spans="17:27"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</row>
    <row r="10" spans="17:27"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</row>
    <row r="11" spans="17:27" ht="15" customHeight="1">
      <c r="Q11" s="239" t="s">
        <v>159</v>
      </c>
      <c r="R11" s="239"/>
      <c r="S11" s="239"/>
      <c r="T11" s="239"/>
      <c r="U11" s="239"/>
      <c r="V11" s="239"/>
      <c r="W11" s="239"/>
      <c r="X11" s="239"/>
      <c r="Y11" s="239"/>
      <c r="Z11" s="239"/>
      <c r="AA11" s="239"/>
    </row>
    <row r="12" spans="17:27" ht="15" customHeight="1"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</row>
    <row r="13" spans="17:27" ht="15" customHeight="1"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</row>
    <row r="14" spans="17:27" ht="15" customHeight="1"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</row>
    <row r="15" spans="17:27" ht="15" customHeight="1"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</row>
    <row r="16" spans="17:27" ht="15" customHeight="1"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</row>
    <row r="17" spans="17:27" ht="15" customHeight="1">
      <c r="Q17" s="239"/>
      <c r="R17" s="239"/>
      <c r="S17" s="239"/>
      <c r="T17" s="239"/>
      <c r="U17" s="239"/>
      <c r="V17" s="239"/>
      <c r="W17" s="239"/>
      <c r="X17" s="239"/>
      <c r="Y17" s="239"/>
      <c r="Z17" s="239"/>
      <c r="AA17" s="239"/>
    </row>
    <row r="18" spans="17:27" ht="15" customHeight="1">
      <c r="Q18" s="240" t="s">
        <v>158</v>
      </c>
      <c r="R18" s="241"/>
      <c r="S18" s="241"/>
      <c r="T18" s="241"/>
      <c r="U18" s="241"/>
      <c r="V18" s="241"/>
      <c r="W18" s="241"/>
      <c r="X18" s="241"/>
      <c r="Y18" s="241"/>
      <c r="Z18" s="241"/>
      <c r="AA18" s="242"/>
    </row>
    <row r="19" spans="17:27" ht="18.75" customHeight="1">
      <c r="Q19" s="243"/>
      <c r="R19" s="244"/>
      <c r="S19" s="244"/>
      <c r="T19" s="244"/>
      <c r="U19" s="244"/>
      <c r="V19" s="244"/>
      <c r="W19" s="244"/>
      <c r="X19" s="244"/>
      <c r="Y19" s="244"/>
      <c r="Z19" s="244"/>
      <c r="AA19" s="245"/>
    </row>
    <row r="20" spans="17:27" ht="18.75" customHeight="1">
      <c r="Q20" s="243"/>
      <c r="R20" s="244"/>
      <c r="S20" s="244"/>
      <c r="T20" s="244"/>
      <c r="U20" s="244"/>
      <c r="V20" s="244"/>
      <c r="W20" s="244"/>
      <c r="X20" s="244"/>
      <c r="Y20" s="244"/>
      <c r="Z20" s="244"/>
      <c r="AA20" s="245"/>
    </row>
    <row r="21" spans="17:27" ht="18.75" customHeight="1">
      <c r="Q21" s="243"/>
      <c r="R21" s="244"/>
      <c r="S21" s="244"/>
      <c r="T21" s="244"/>
      <c r="U21" s="244"/>
      <c r="V21" s="244"/>
      <c r="W21" s="244"/>
      <c r="X21" s="244"/>
      <c r="Y21" s="244"/>
      <c r="Z21" s="244"/>
      <c r="AA21" s="245"/>
    </row>
    <row r="22" spans="17:27" ht="15" customHeight="1">
      <c r="Q22" s="243"/>
      <c r="R22" s="244"/>
      <c r="S22" s="244"/>
      <c r="T22" s="244"/>
      <c r="U22" s="244"/>
      <c r="V22" s="244"/>
      <c r="W22" s="244"/>
      <c r="X22" s="244"/>
      <c r="Y22" s="244"/>
      <c r="Z22" s="244"/>
      <c r="AA22" s="245"/>
    </row>
    <row r="23" spans="17:27" ht="15" customHeight="1">
      <c r="Q23" s="243"/>
      <c r="R23" s="244"/>
      <c r="S23" s="244"/>
      <c r="T23" s="244"/>
      <c r="U23" s="244"/>
      <c r="V23" s="244"/>
      <c r="W23" s="244"/>
      <c r="X23" s="244"/>
      <c r="Y23" s="244"/>
      <c r="Z23" s="244"/>
      <c r="AA23" s="245"/>
    </row>
    <row r="24" spans="17:27" ht="15" customHeight="1"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</row>
    <row r="25" spans="17:27" ht="15" customHeight="1"/>
    <row r="26" spans="17:27" ht="15" customHeight="1"/>
    <row r="27" spans="17:27" ht="15" customHeight="1"/>
    <row r="28" spans="17:27" ht="15" customHeight="1"/>
  </sheetData>
  <mergeCells count="4">
    <mergeCell ref="Q1:AA2"/>
    <mergeCell ref="Q3:AA10"/>
    <mergeCell ref="Q11:AA17"/>
    <mergeCell ref="Q18:AA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D20"/>
  <sheetViews>
    <sheetView tabSelected="1" topLeftCell="A4" zoomScale="80" zoomScaleNormal="80" workbookViewId="0">
      <selection activeCell="C26" sqref="C26"/>
    </sheetView>
  </sheetViews>
  <sheetFormatPr baseColWidth="10" defaultRowHeight="15"/>
  <cols>
    <col min="1" max="1" width="23.28515625" style="107" bestFit="1" customWidth="1"/>
    <col min="2" max="2" width="23" style="107" customWidth="1"/>
    <col min="3" max="3" width="14.42578125" style="107" customWidth="1"/>
    <col min="4" max="4" width="12" style="107" bestFit="1" customWidth="1"/>
    <col min="5" max="16384" width="11.42578125" style="107"/>
  </cols>
  <sheetData>
    <row r="2" spans="1:4">
      <c r="A2"/>
      <c r="B2"/>
      <c r="D2" s="108"/>
    </row>
    <row r="3" spans="1:4">
      <c r="A3" s="331" t="s">
        <v>103</v>
      </c>
      <c r="B3" s="332"/>
      <c r="C3" s="332"/>
      <c r="D3" s="108"/>
    </row>
    <row r="4" spans="1:4">
      <c r="A4" s="226" t="s">
        <v>5</v>
      </c>
      <c r="B4" s="237" t="s">
        <v>26</v>
      </c>
      <c r="C4" s="237" t="s">
        <v>218</v>
      </c>
      <c r="D4" s="108"/>
    </row>
    <row r="5" spans="1:4">
      <c r="A5" s="227">
        <v>44531</v>
      </c>
      <c r="B5" s="166">
        <v>64488</v>
      </c>
      <c r="C5" s="330">
        <f>+D5/864148</f>
        <v>7.4626105713373178E-2</v>
      </c>
      <c r="D5" s="166">
        <f>+B5+D4</f>
        <v>64488</v>
      </c>
    </row>
    <row r="6" spans="1:4">
      <c r="A6" s="227">
        <v>44621</v>
      </c>
      <c r="B6" s="166">
        <v>62642</v>
      </c>
      <c r="C6" s="330">
        <f t="shared" ref="C6:C20" si="0">+D6/864148</f>
        <v>0.14711600327721641</v>
      </c>
      <c r="D6" s="166">
        <f t="shared" ref="D6:D20" si="1">+B6+D5</f>
        <v>127130</v>
      </c>
    </row>
    <row r="7" spans="1:4">
      <c r="A7" s="227">
        <v>44501</v>
      </c>
      <c r="B7" s="166">
        <v>62279</v>
      </c>
      <c r="C7" s="330">
        <f t="shared" si="0"/>
        <v>0.21918583390808055</v>
      </c>
      <c r="D7" s="166">
        <f t="shared" si="1"/>
        <v>189409</v>
      </c>
    </row>
    <row r="8" spans="1:4">
      <c r="A8" s="227">
        <v>44470</v>
      </c>
      <c r="B8" s="166">
        <v>61854</v>
      </c>
      <c r="C8" s="330">
        <f t="shared" si="0"/>
        <v>0.29076385063669652</v>
      </c>
      <c r="D8" s="166">
        <f t="shared" si="1"/>
        <v>251263</v>
      </c>
    </row>
    <row r="9" spans="1:4">
      <c r="A9" s="227">
        <v>44652</v>
      </c>
      <c r="B9" s="166">
        <v>59410</v>
      </c>
      <c r="C9" s="330">
        <f t="shared" si="0"/>
        <v>0.35951364812508968</v>
      </c>
      <c r="D9" s="166">
        <f t="shared" si="1"/>
        <v>310673</v>
      </c>
    </row>
    <row r="10" spans="1:4">
      <c r="A10" s="227">
        <v>44409</v>
      </c>
      <c r="B10" s="166">
        <v>59167</v>
      </c>
      <c r="C10" s="330">
        <f t="shared" si="0"/>
        <v>0.42798224378231509</v>
      </c>
      <c r="D10" s="166">
        <f t="shared" si="1"/>
        <v>369840</v>
      </c>
    </row>
    <row r="11" spans="1:4">
      <c r="A11" s="227">
        <v>44562</v>
      </c>
      <c r="B11" s="166">
        <v>58462</v>
      </c>
      <c r="C11" s="330">
        <f t="shared" si="0"/>
        <v>0.49563500696639928</v>
      </c>
      <c r="D11" s="166">
        <f t="shared" si="1"/>
        <v>428302</v>
      </c>
    </row>
    <row r="12" spans="1:4">
      <c r="A12" s="227">
        <v>44440</v>
      </c>
      <c r="B12" s="166">
        <v>58396</v>
      </c>
      <c r="C12" s="330">
        <f t="shared" si="0"/>
        <v>0.5632113943444873</v>
      </c>
      <c r="D12" s="166">
        <f t="shared" si="1"/>
        <v>486698</v>
      </c>
    </row>
    <row r="13" spans="1:4">
      <c r="A13" s="227">
        <v>44593</v>
      </c>
      <c r="B13" s="166">
        <v>57334</v>
      </c>
      <c r="C13" s="330">
        <f t="shared" si="0"/>
        <v>0.62955882557154563</v>
      </c>
      <c r="D13" s="166">
        <f t="shared" si="1"/>
        <v>544032</v>
      </c>
    </row>
    <row r="14" spans="1:4">
      <c r="A14" s="227">
        <v>44378</v>
      </c>
      <c r="B14" s="166">
        <v>56554</v>
      </c>
      <c r="C14" s="330">
        <f t="shared" si="0"/>
        <v>0.69500363363683071</v>
      </c>
      <c r="D14" s="166">
        <f t="shared" si="1"/>
        <v>600586</v>
      </c>
    </row>
    <row r="15" spans="1:4">
      <c r="A15" s="227">
        <v>44348</v>
      </c>
      <c r="B15" s="166">
        <v>52679</v>
      </c>
      <c r="C15" s="330">
        <f t="shared" si="0"/>
        <v>0.75596425612279383</v>
      </c>
      <c r="D15" s="166">
        <f t="shared" si="1"/>
        <v>653265</v>
      </c>
    </row>
    <row r="16" spans="1:4">
      <c r="A16" s="227">
        <v>44317</v>
      </c>
      <c r="B16" s="166">
        <v>49563</v>
      </c>
      <c r="C16" s="330">
        <f t="shared" si="0"/>
        <v>0.81331901479839097</v>
      </c>
      <c r="D16" s="166">
        <f t="shared" si="1"/>
        <v>702828</v>
      </c>
    </row>
    <row r="17" spans="1:4">
      <c r="A17" s="227">
        <v>44287</v>
      </c>
      <c r="B17" s="166">
        <v>45190</v>
      </c>
      <c r="C17" s="330">
        <f t="shared" si="0"/>
        <v>0.86561329772214946</v>
      </c>
      <c r="D17" s="166">
        <f t="shared" si="1"/>
        <v>748018</v>
      </c>
    </row>
    <row r="18" spans="1:4">
      <c r="A18" s="227">
        <v>44256</v>
      </c>
      <c r="B18" s="166">
        <v>44426</v>
      </c>
      <c r="C18" s="330">
        <f t="shared" si="0"/>
        <v>0.9170234728310428</v>
      </c>
      <c r="D18" s="166">
        <f t="shared" si="1"/>
        <v>792444</v>
      </c>
    </row>
    <row r="19" spans="1:4">
      <c r="A19" s="227">
        <v>44197</v>
      </c>
      <c r="B19" s="166">
        <v>36049</v>
      </c>
      <c r="C19" s="330">
        <f t="shared" si="0"/>
        <v>0.95873970662432828</v>
      </c>
      <c r="D19" s="166">
        <f t="shared" si="1"/>
        <v>828493</v>
      </c>
    </row>
    <row r="20" spans="1:4" ht="15.75" thickBot="1">
      <c r="A20" s="227">
        <v>44228</v>
      </c>
      <c r="B20" s="229">
        <v>35655</v>
      </c>
      <c r="C20" s="330">
        <f t="shared" si="0"/>
        <v>1</v>
      </c>
      <c r="D20" s="166">
        <f t="shared" si="1"/>
        <v>864148</v>
      </c>
    </row>
  </sheetData>
  <sortState xmlns:xlrd2="http://schemas.microsoft.com/office/spreadsheetml/2017/richdata2" ref="A5:B20">
    <sortCondition descending="1" ref="B5:B20"/>
  </sortState>
  <mergeCells count="1">
    <mergeCell ref="A3:C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"/>
  <sheetViews>
    <sheetView zoomScale="80" zoomScaleNormal="80" workbookViewId="0">
      <selection activeCell="D11" sqref="D11"/>
    </sheetView>
  </sheetViews>
  <sheetFormatPr baseColWidth="10" defaultRowHeight="15"/>
  <cols>
    <col min="1" max="1" width="24" style="113" customWidth="1"/>
    <col min="2" max="2" width="22.85546875" style="113" customWidth="1"/>
    <col min="3" max="3" width="14" style="113" customWidth="1"/>
    <col min="4" max="4" width="17.28515625" style="113" customWidth="1"/>
    <col min="5" max="5" width="26.42578125" style="113" customWidth="1"/>
    <col min="6" max="16384" width="11.42578125" style="113"/>
  </cols>
  <sheetData>
    <row r="1" spans="1:5" ht="29.25" customHeight="1">
      <c r="A1" s="125" t="s">
        <v>0</v>
      </c>
      <c r="B1" s="125" t="s">
        <v>19</v>
      </c>
      <c r="C1" s="125" t="s">
        <v>1</v>
      </c>
      <c r="D1" s="125" t="s">
        <v>20</v>
      </c>
      <c r="E1" s="125" t="s">
        <v>2</v>
      </c>
    </row>
    <row r="2" spans="1:5">
      <c r="A2" s="143" t="s">
        <v>74</v>
      </c>
      <c r="B2" s="49" t="s">
        <v>77</v>
      </c>
      <c r="C2" s="49"/>
      <c r="D2" s="157">
        <v>1</v>
      </c>
      <c r="E2" s="157">
        <v>8</v>
      </c>
    </row>
    <row r="3" spans="1:5">
      <c r="A3" s="143" t="s">
        <v>75</v>
      </c>
      <c r="B3" s="49" t="s">
        <v>77</v>
      </c>
      <c r="C3" s="49"/>
      <c r="D3" s="157">
        <v>1</v>
      </c>
      <c r="E3" s="157">
        <v>8</v>
      </c>
    </row>
    <row r="4" spans="1:5">
      <c r="A4" s="143" t="s">
        <v>76</v>
      </c>
      <c r="B4" s="49" t="s">
        <v>77</v>
      </c>
      <c r="C4" s="49"/>
      <c r="D4" s="157">
        <v>1</v>
      </c>
      <c r="E4" s="157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"/>
  <sheetViews>
    <sheetView zoomScale="80" zoomScaleNormal="80" workbookViewId="0">
      <selection activeCell="E21" sqref="E21"/>
    </sheetView>
  </sheetViews>
  <sheetFormatPr baseColWidth="10" defaultRowHeight="12.75"/>
  <cols>
    <col min="1" max="1" width="28" style="139" customWidth="1"/>
    <col min="2" max="2" width="18.28515625" style="139" customWidth="1"/>
    <col min="3" max="3" width="10.28515625" style="139" customWidth="1"/>
    <col min="4" max="4" width="22.28515625" style="139" customWidth="1"/>
    <col min="5" max="5" width="11.140625" style="139" customWidth="1"/>
    <col min="6" max="6" width="22.42578125" style="139" customWidth="1"/>
    <col min="7" max="7" width="28.85546875" style="139" customWidth="1"/>
    <col min="8" max="8" width="7.85546875" style="139" customWidth="1"/>
    <col min="9" max="9" width="8.5703125" style="139" customWidth="1"/>
    <col min="10" max="10" width="7.5703125" style="139" customWidth="1"/>
    <col min="11" max="11" width="7.140625" style="139" customWidth="1"/>
    <col min="12" max="12" width="6.28515625" style="139" customWidth="1"/>
    <col min="13" max="13" width="9.85546875" style="139" customWidth="1"/>
    <col min="14" max="14" width="8.5703125" style="139" customWidth="1"/>
    <col min="15" max="15" width="8" style="139" customWidth="1"/>
    <col min="16" max="16384" width="11.42578125" style="139"/>
  </cols>
  <sheetData>
    <row r="1" spans="1:15" ht="15.75" customHeight="1">
      <c r="A1" s="251" t="s">
        <v>89</v>
      </c>
      <c r="B1" s="251"/>
      <c r="C1" s="251"/>
      <c r="D1" s="251"/>
      <c r="E1" s="251"/>
      <c r="F1" s="251"/>
    </row>
    <row r="2" spans="1:15" ht="15.75" customHeight="1">
      <c r="A2" s="144" t="s">
        <v>140</v>
      </c>
      <c r="B2" s="252"/>
      <c r="C2" s="252"/>
      <c r="D2" s="252"/>
      <c r="E2" s="144" t="s">
        <v>123</v>
      </c>
      <c r="F2" s="106"/>
    </row>
    <row r="3" spans="1:15">
      <c r="A3" s="144" t="s">
        <v>141</v>
      </c>
      <c r="B3" s="145" t="s">
        <v>124</v>
      </c>
      <c r="C3" s="155">
        <v>2392</v>
      </c>
      <c r="D3" s="252" t="s">
        <v>125</v>
      </c>
      <c r="E3" s="252"/>
      <c r="F3" s="252"/>
    </row>
    <row r="4" spans="1:15" ht="30.75" customHeight="1">
      <c r="A4" s="144" t="s">
        <v>142</v>
      </c>
      <c r="B4" s="105"/>
      <c r="C4" s="144" t="s">
        <v>146</v>
      </c>
      <c r="D4" s="106"/>
      <c r="E4" s="144" t="s">
        <v>147</v>
      </c>
      <c r="F4" s="155"/>
    </row>
    <row r="5" spans="1:15">
      <c r="A5" s="144" t="s">
        <v>143</v>
      </c>
      <c r="B5" s="252"/>
      <c r="C5" s="252"/>
      <c r="D5" s="144" t="s">
        <v>148</v>
      </c>
      <c r="E5" s="252"/>
      <c r="F5" s="252"/>
    </row>
    <row r="6" spans="1:15">
      <c r="A6" s="253" t="s">
        <v>144</v>
      </c>
      <c r="B6" s="252"/>
      <c r="C6" s="252"/>
      <c r="D6" s="252"/>
      <c r="E6" s="144" t="s">
        <v>126</v>
      </c>
      <c r="F6" s="106"/>
    </row>
    <row r="7" spans="1:15">
      <c r="A7" s="253"/>
      <c r="B7" s="252"/>
      <c r="C7" s="252"/>
      <c r="D7" s="252"/>
      <c r="E7" s="144" t="s">
        <v>126</v>
      </c>
      <c r="F7" s="106"/>
    </row>
    <row r="8" spans="1:15">
      <c r="A8" s="146" t="s">
        <v>145</v>
      </c>
      <c r="B8" s="249"/>
      <c r="C8" s="250"/>
      <c r="D8" s="146" t="s">
        <v>149</v>
      </c>
      <c r="E8" s="249"/>
      <c r="F8" s="250"/>
    </row>
    <row r="11" spans="1:15">
      <c r="G11" s="254" t="s">
        <v>127</v>
      </c>
      <c r="H11" s="254"/>
      <c r="I11" s="254"/>
      <c r="J11" s="254"/>
      <c r="K11" s="254"/>
      <c r="L11" s="254"/>
      <c r="M11" s="254"/>
      <c r="N11" s="254"/>
      <c r="O11" s="254"/>
    </row>
    <row r="12" spans="1:15">
      <c r="G12" s="147" t="s">
        <v>128</v>
      </c>
      <c r="H12" s="155"/>
      <c r="I12" s="255" t="s">
        <v>139</v>
      </c>
      <c r="J12" s="255"/>
      <c r="K12" s="255"/>
      <c r="L12" s="255"/>
      <c r="M12" s="255"/>
      <c r="N12" s="256"/>
      <c r="O12" s="257"/>
    </row>
    <row r="13" spans="1:15">
      <c r="G13" s="148" t="s">
        <v>129</v>
      </c>
      <c r="H13" s="258"/>
      <c r="I13" s="258"/>
      <c r="J13" s="149" t="s">
        <v>131</v>
      </c>
      <c r="K13" s="149" t="s">
        <v>132</v>
      </c>
      <c r="L13" s="258"/>
      <c r="M13" s="258"/>
      <c r="N13" s="149" t="s">
        <v>131</v>
      </c>
      <c r="O13" s="149" t="s">
        <v>132</v>
      </c>
    </row>
    <row r="14" spans="1:15">
      <c r="G14" s="148" t="s">
        <v>134</v>
      </c>
      <c r="H14" s="149" t="s">
        <v>130</v>
      </c>
      <c r="I14" s="150">
        <v>0.25</v>
      </c>
      <c r="J14" s="105" t="s">
        <v>135</v>
      </c>
      <c r="K14" s="149"/>
      <c r="L14" s="149" t="s">
        <v>133</v>
      </c>
      <c r="M14" s="150">
        <v>0.58333333333333337</v>
      </c>
      <c r="N14" s="149"/>
      <c r="O14" s="105" t="s">
        <v>135</v>
      </c>
    </row>
    <row r="15" spans="1:15">
      <c r="G15" s="148" t="s">
        <v>136</v>
      </c>
      <c r="H15" s="149" t="s">
        <v>130</v>
      </c>
      <c r="I15" s="150"/>
      <c r="J15" s="149"/>
      <c r="K15" s="105"/>
      <c r="L15" s="149"/>
      <c r="M15" s="150"/>
      <c r="N15" s="149"/>
      <c r="O15" s="105"/>
    </row>
    <row r="16" spans="1:15">
      <c r="G16" s="148" t="s">
        <v>137</v>
      </c>
      <c r="H16" s="149" t="s">
        <v>130</v>
      </c>
      <c r="I16" s="150"/>
      <c r="J16" s="149"/>
      <c r="K16" s="105"/>
      <c r="L16" s="149"/>
      <c r="M16" s="150"/>
      <c r="N16" s="105"/>
      <c r="O16" s="158"/>
    </row>
    <row r="17" spans="7:15">
      <c r="G17" s="148" t="s">
        <v>138</v>
      </c>
      <c r="H17" s="149" t="s">
        <v>130</v>
      </c>
      <c r="I17" s="150"/>
      <c r="J17" s="105"/>
      <c r="K17" s="158"/>
      <c r="L17" s="149"/>
      <c r="M17" s="150"/>
      <c r="N17" s="149"/>
      <c r="O17" s="105"/>
    </row>
  </sheetData>
  <mergeCells count="15">
    <mergeCell ref="G11:O11"/>
    <mergeCell ref="I12:M12"/>
    <mergeCell ref="N12:O12"/>
    <mergeCell ref="H13:I13"/>
    <mergeCell ref="L13:M13"/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8ED5A-2956-413F-B84F-EB8BC1C460BA}">
  <dimension ref="A1:D17"/>
  <sheetViews>
    <sheetView workbookViewId="0">
      <selection activeCell="I7" sqref="I7"/>
    </sheetView>
  </sheetViews>
  <sheetFormatPr baseColWidth="10" defaultRowHeight="15"/>
  <cols>
    <col min="1" max="1" width="30.42578125" bestFit="1" customWidth="1"/>
    <col min="2" max="2" width="21" bestFit="1" customWidth="1"/>
    <col min="3" max="3" width="18.7109375" bestFit="1" customWidth="1"/>
    <col min="4" max="4" width="51.28515625" customWidth="1"/>
  </cols>
  <sheetData>
    <row r="1" spans="1:4" s="107" customFormat="1">
      <c r="A1" s="261" t="s">
        <v>210</v>
      </c>
      <c r="B1" s="262"/>
      <c r="C1" s="262"/>
      <c r="D1" s="263"/>
    </row>
    <row r="2" spans="1:4" ht="15.75" thickBot="1">
      <c r="A2" s="211" t="s">
        <v>173</v>
      </c>
      <c r="B2" s="212" t="s">
        <v>174</v>
      </c>
      <c r="C2" s="212" t="s">
        <v>175</v>
      </c>
      <c r="D2" s="213" t="s">
        <v>176</v>
      </c>
    </row>
    <row r="3" spans="1:4">
      <c r="A3" s="214" t="s">
        <v>177</v>
      </c>
      <c r="B3" s="215" t="s">
        <v>178</v>
      </c>
      <c r="C3" s="215" t="s">
        <v>179</v>
      </c>
      <c r="D3" s="216" t="s">
        <v>180</v>
      </c>
    </row>
    <row r="4" spans="1:4" ht="30">
      <c r="A4" s="217" t="s">
        <v>181</v>
      </c>
      <c r="B4" s="218" t="s">
        <v>178</v>
      </c>
      <c r="C4" s="218" t="s">
        <v>182</v>
      </c>
      <c r="D4" s="219" t="s">
        <v>183</v>
      </c>
    </row>
    <row r="5" spans="1:4" ht="45">
      <c r="A5" s="220" t="s">
        <v>184</v>
      </c>
      <c r="B5" s="218" t="s">
        <v>178</v>
      </c>
      <c r="C5" s="218" t="s">
        <v>179</v>
      </c>
      <c r="D5" s="219" t="s">
        <v>185</v>
      </c>
    </row>
    <row r="6" spans="1:4" ht="45">
      <c r="A6" s="217" t="s">
        <v>186</v>
      </c>
      <c r="B6" s="218" t="s">
        <v>178</v>
      </c>
      <c r="C6" s="218" t="s">
        <v>179</v>
      </c>
      <c r="D6" s="219" t="s">
        <v>187</v>
      </c>
    </row>
    <row r="7" spans="1:4" ht="30">
      <c r="A7" s="217" t="s">
        <v>188</v>
      </c>
      <c r="B7" s="218" t="s">
        <v>178</v>
      </c>
      <c r="C7" s="218" t="s">
        <v>179</v>
      </c>
      <c r="D7" s="219" t="s">
        <v>189</v>
      </c>
    </row>
    <row r="8" spans="1:4" ht="30" customHeight="1">
      <c r="A8" s="217" t="s">
        <v>190</v>
      </c>
      <c r="B8" s="218" t="s">
        <v>178</v>
      </c>
      <c r="C8" s="218" t="s">
        <v>191</v>
      </c>
      <c r="D8" s="259" t="s">
        <v>192</v>
      </c>
    </row>
    <row r="9" spans="1:4">
      <c r="A9" s="217" t="s">
        <v>193</v>
      </c>
      <c r="B9" s="218" t="s">
        <v>178</v>
      </c>
      <c r="C9" s="218" t="s">
        <v>191</v>
      </c>
      <c r="D9" s="259"/>
    </row>
    <row r="10" spans="1:4" ht="30">
      <c r="A10" s="217" t="s">
        <v>194</v>
      </c>
      <c r="B10" s="218" t="s">
        <v>178</v>
      </c>
      <c r="C10" s="218" t="s">
        <v>179</v>
      </c>
      <c r="D10" s="221" t="s">
        <v>195</v>
      </c>
    </row>
    <row r="11" spans="1:4">
      <c r="A11" s="217" t="s">
        <v>196</v>
      </c>
      <c r="B11" s="218" t="s">
        <v>178</v>
      </c>
      <c r="C11" s="218" t="s">
        <v>196</v>
      </c>
      <c r="D11" s="221" t="s">
        <v>197</v>
      </c>
    </row>
    <row r="12" spans="1:4" ht="30">
      <c r="A12" s="260" t="s">
        <v>198</v>
      </c>
      <c r="B12" s="218" t="s">
        <v>178</v>
      </c>
      <c r="C12" s="218"/>
      <c r="D12" s="221" t="s">
        <v>199</v>
      </c>
    </row>
    <row r="13" spans="1:4">
      <c r="A13" s="260"/>
      <c r="B13" s="218" t="s">
        <v>178</v>
      </c>
      <c r="C13" s="218" t="s">
        <v>196</v>
      </c>
      <c r="D13" s="221" t="s">
        <v>200</v>
      </c>
    </row>
    <row r="14" spans="1:4" ht="45">
      <c r="A14" s="217" t="s">
        <v>201</v>
      </c>
      <c r="B14" s="218" t="s">
        <v>27</v>
      </c>
      <c r="C14" s="218" t="s">
        <v>179</v>
      </c>
      <c r="D14" s="221" t="s">
        <v>202</v>
      </c>
    </row>
    <row r="15" spans="1:4" ht="30">
      <c r="A15" s="217" t="s">
        <v>203</v>
      </c>
      <c r="B15" s="218" t="s">
        <v>178</v>
      </c>
      <c r="C15" s="218" t="s">
        <v>179</v>
      </c>
      <c r="D15" s="221" t="s">
        <v>204</v>
      </c>
    </row>
    <row r="16" spans="1:4">
      <c r="A16" s="217" t="s">
        <v>205</v>
      </c>
      <c r="B16" s="218" t="s">
        <v>178</v>
      </c>
      <c r="C16" s="218" t="s">
        <v>206</v>
      </c>
      <c r="D16" s="221" t="s">
        <v>207</v>
      </c>
    </row>
    <row r="17" spans="1:4" ht="30.75" thickBot="1">
      <c r="A17" s="222" t="s">
        <v>208</v>
      </c>
      <c r="B17" s="223" t="s">
        <v>178</v>
      </c>
      <c r="C17" s="223" t="s">
        <v>179</v>
      </c>
      <c r="D17" s="224" t="s">
        <v>209</v>
      </c>
    </row>
  </sheetData>
  <mergeCells count="3">
    <mergeCell ref="D8:D9"/>
    <mergeCell ref="A12:A13"/>
    <mergeCell ref="A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6"/>
  <sheetViews>
    <sheetView zoomScale="80" zoomScaleNormal="80" workbookViewId="0">
      <selection activeCell="E101" sqref="E101"/>
    </sheetView>
  </sheetViews>
  <sheetFormatPr baseColWidth="10" defaultRowHeight="15"/>
  <cols>
    <col min="1" max="1" width="4.140625" customWidth="1"/>
    <col min="2" max="2" width="15.85546875" customWidth="1"/>
    <col min="3" max="3" width="19.140625" customWidth="1"/>
    <col min="4" max="4" width="13.85546875" bestFit="1" customWidth="1"/>
    <col min="5" max="5" width="21" customWidth="1"/>
    <col min="6" max="6" width="16.5703125" customWidth="1"/>
    <col min="7" max="7" width="20" customWidth="1"/>
    <col min="8" max="8" width="28.28515625" customWidth="1"/>
    <col min="9" max="9" width="19.7109375" customWidth="1"/>
    <col min="10" max="10" width="16.85546875" customWidth="1"/>
    <col min="11" max="11" width="14.42578125" customWidth="1"/>
    <col min="12" max="12" width="15" customWidth="1"/>
  </cols>
  <sheetData>
    <row r="1" spans="1:9" ht="15.75" thickBot="1"/>
    <row r="2" spans="1:9" ht="15" customHeight="1">
      <c r="B2" s="286" t="s">
        <v>103</v>
      </c>
      <c r="C2" s="287"/>
      <c r="D2" s="287"/>
      <c r="E2" s="287"/>
      <c r="F2" s="287"/>
      <c r="G2" s="288"/>
      <c r="H2" s="30"/>
      <c r="I2" s="30"/>
    </row>
    <row r="3" spans="1:9" s="67" customFormat="1" ht="15.75" thickBot="1">
      <c r="B3" s="226" t="s">
        <v>5</v>
      </c>
      <c r="C3" s="210" t="s">
        <v>26</v>
      </c>
      <c r="D3" s="225" t="s">
        <v>92</v>
      </c>
      <c r="E3" s="210" t="s">
        <v>91</v>
      </c>
      <c r="F3" s="278" t="s">
        <v>31</v>
      </c>
      <c r="G3" s="279"/>
      <c r="H3" s="69"/>
      <c r="I3" s="69"/>
    </row>
    <row r="4" spans="1:9" ht="15.75" thickBot="1">
      <c r="A4" s="293">
        <v>2021</v>
      </c>
      <c r="B4" s="227" t="s">
        <v>160</v>
      </c>
      <c r="C4" s="166">
        <v>36049</v>
      </c>
      <c r="D4" s="191">
        <v>444.22</v>
      </c>
      <c r="E4" s="162">
        <f>+C4*D4</f>
        <v>16013686.780000001</v>
      </c>
      <c r="F4" s="74" t="s">
        <v>94</v>
      </c>
      <c r="G4" s="235" t="s">
        <v>211</v>
      </c>
      <c r="H4" s="29"/>
      <c r="I4" s="27"/>
    </row>
    <row r="5" spans="1:9" ht="15.75" thickBot="1">
      <c r="A5" s="293"/>
      <c r="B5" s="227" t="s">
        <v>161</v>
      </c>
      <c r="C5" s="166">
        <v>35655</v>
      </c>
      <c r="D5" s="191">
        <v>455.39</v>
      </c>
      <c r="E5" s="162">
        <f t="shared" ref="E5:E19" si="0">+C5*D5</f>
        <v>16236930.449999999</v>
      </c>
      <c r="F5" s="280"/>
      <c r="G5" s="281"/>
      <c r="H5" s="29"/>
      <c r="I5" s="27"/>
    </row>
    <row r="6" spans="1:9" ht="15.75" thickBot="1">
      <c r="A6" s="293"/>
      <c r="B6" s="227" t="s">
        <v>162</v>
      </c>
      <c r="C6" s="166">
        <v>44426</v>
      </c>
      <c r="D6" s="191">
        <v>468.09</v>
      </c>
      <c r="E6" s="162">
        <f t="shared" si="0"/>
        <v>20795366.34</v>
      </c>
      <c r="F6" s="280"/>
      <c r="G6" s="281"/>
      <c r="H6" s="29"/>
      <c r="I6" s="27"/>
    </row>
    <row r="7" spans="1:9" ht="15.75" thickBot="1">
      <c r="A7" s="293"/>
      <c r="B7" s="227" t="s">
        <v>163</v>
      </c>
      <c r="C7" s="166">
        <v>45190</v>
      </c>
      <c r="D7" s="191">
        <v>463.27</v>
      </c>
      <c r="E7" s="162">
        <f t="shared" si="0"/>
        <v>20935171.300000001</v>
      </c>
      <c r="F7" s="280"/>
      <c r="G7" s="281"/>
      <c r="H7" s="29"/>
      <c r="I7" s="27"/>
    </row>
    <row r="8" spans="1:9" ht="15.75" thickBot="1">
      <c r="A8" s="293"/>
      <c r="B8" s="227" t="s">
        <v>164</v>
      </c>
      <c r="C8" s="166">
        <v>49563</v>
      </c>
      <c r="D8" s="191">
        <v>466.9</v>
      </c>
      <c r="E8" s="162">
        <f t="shared" si="0"/>
        <v>23140964.699999999</v>
      </c>
      <c r="F8" s="280"/>
      <c r="G8" s="281"/>
      <c r="H8" s="29"/>
      <c r="I8" s="27"/>
    </row>
    <row r="9" spans="1:9" ht="15.75" thickBot="1">
      <c r="A9" s="293"/>
      <c r="B9" s="227" t="s">
        <v>165</v>
      </c>
      <c r="C9" s="166">
        <v>52679</v>
      </c>
      <c r="D9" s="191">
        <v>481.14</v>
      </c>
      <c r="E9" s="162">
        <f t="shared" si="0"/>
        <v>25345974.059999999</v>
      </c>
      <c r="F9" s="280"/>
      <c r="G9" s="281"/>
      <c r="H9" s="29"/>
      <c r="I9" s="27"/>
    </row>
    <row r="10" spans="1:9" ht="15.75" thickBot="1">
      <c r="A10" s="293"/>
      <c r="B10" s="227" t="s">
        <v>166</v>
      </c>
      <c r="C10" s="166">
        <v>56554</v>
      </c>
      <c r="D10" s="191">
        <v>481.06</v>
      </c>
      <c r="E10" s="162">
        <f t="shared" si="0"/>
        <v>27205867.239999998</v>
      </c>
      <c r="F10" s="280"/>
      <c r="G10" s="281"/>
      <c r="H10" s="29"/>
      <c r="I10" s="27"/>
    </row>
    <row r="11" spans="1:9" ht="15.75" thickBot="1">
      <c r="A11" s="293"/>
      <c r="B11" s="227" t="s">
        <v>167</v>
      </c>
      <c r="C11" s="166">
        <v>59167</v>
      </c>
      <c r="D11" s="191">
        <v>485.35</v>
      </c>
      <c r="E11" s="162">
        <f t="shared" si="0"/>
        <v>28716703.450000003</v>
      </c>
      <c r="F11" s="280"/>
      <c r="G11" s="281"/>
      <c r="H11" s="29"/>
      <c r="I11" s="27"/>
    </row>
    <row r="12" spans="1:9" ht="15.75" thickBot="1">
      <c r="A12" s="293"/>
      <c r="B12" s="227" t="s">
        <v>168</v>
      </c>
      <c r="C12" s="166">
        <v>58396</v>
      </c>
      <c r="D12" s="191">
        <v>481.87</v>
      </c>
      <c r="E12" s="162">
        <f t="shared" si="0"/>
        <v>28139280.52</v>
      </c>
      <c r="F12" s="280"/>
      <c r="G12" s="281"/>
      <c r="H12" s="29"/>
      <c r="I12" s="27"/>
    </row>
    <row r="13" spans="1:9" ht="15.75" thickBot="1">
      <c r="A13" s="293"/>
      <c r="B13" s="227" t="s">
        <v>169</v>
      </c>
      <c r="C13" s="166">
        <v>61854</v>
      </c>
      <c r="D13" s="191">
        <v>485.78</v>
      </c>
      <c r="E13" s="162">
        <f t="shared" si="0"/>
        <v>30047436.119999997</v>
      </c>
      <c r="F13" s="280"/>
      <c r="G13" s="281"/>
      <c r="H13" s="29"/>
      <c r="I13" s="27"/>
    </row>
    <row r="14" spans="1:9" ht="15.75" thickBot="1">
      <c r="A14" s="293"/>
      <c r="B14" s="227" t="s">
        <v>170</v>
      </c>
      <c r="C14" s="166">
        <v>62279</v>
      </c>
      <c r="D14" s="191">
        <v>497.98</v>
      </c>
      <c r="E14" s="162">
        <f t="shared" si="0"/>
        <v>31013696.420000002</v>
      </c>
      <c r="F14" s="280"/>
      <c r="G14" s="281"/>
      <c r="H14" s="29"/>
      <c r="I14" s="27"/>
    </row>
    <row r="15" spans="1:9" ht="15.75" thickBot="1">
      <c r="A15" s="293"/>
      <c r="B15" s="227" t="s">
        <v>171</v>
      </c>
      <c r="C15" s="166">
        <v>64488</v>
      </c>
      <c r="D15" s="191">
        <v>496.12</v>
      </c>
      <c r="E15" s="162">
        <f t="shared" si="0"/>
        <v>31993786.559999999</v>
      </c>
      <c r="F15" s="280"/>
      <c r="G15" s="281"/>
      <c r="H15" s="29"/>
      <c r="I15" s="27"/>
    </row>
    <row r="16" spans="1:9" ht="15.75" thickBot="1">
      <c r="A16" s="293">
        <v>2022</v>
      </c>
      <c r="B16" s="227" t="s">
        <v>160</v>
      </c>
      <c r="C16" s="166">
        <v>58462</v>
      </c>
      <c r="D16" s="162">
        <v>500.91</v>
      </c>
      <c r="E16" s="162">
        <f t="shared" si="0"/>
        <v>29284200.420000002</v>
      </c>
      <c r="F16" s="280"/>
      <c r="G16" s="281"/>
      <c r="H16" s="29"/>
      <c r="I16" s="27"/>
    </row>
    <row r="17" spans="1:12" ht="15.75" thickBot="1">
      <c r="A17" s="293"/>
      <c r="B17" s="227" t="s">
        <v>161</v>
      </c>
      <c r="C17" s="166">
        <v>57334</v>
      </c>
      <c r="D17" s="162">
        <v>497.83</v>
      </c>
      <c r="E17" s="162">
        <f t="shared" si="0"/>
        <v>28542585.219999999</v>
      </c>
      <c r="F17" s="280"/>
      <c r="G17" s="281"/>
      <c r="H17" s="29"/>
      <c r="I17" s="27"/>
    </row>
    <row r="18" spans="1:12" ht="15.75" thickBot="1">
      <c r="A18" s="293"/>
      <c r="B18" s="227" t="s">
        <v>162</v>
      </c>
      <c r="C18" s="166">
        <v>62642</v>
      </c>
      <c r="D18" s="162">
        <v>594.80999999999995</v>
      </c>
      <c r="E18" s="162">
        <f t="shared" si="0"/>
        <v>37260088.019999996</v>
      </c>
      <c r="F18" s="280"/>
      <c r="G18" s="281"/>
      <c r="H18" s="29"/>
      <c r="I18" s="27"/>
    </row>
    <row r="19" spans="1:12" ht="15.75" thickBot="1">
      <c r="A19" s="293"/>
      <c r="B19" s="228" t="s">
        <v>163</v>
      </c>
      <c r="C19" s="229">
        <v>59410</v>
      </c>
      <c r="D19" s="230">
        <v>531.96</v>
      </c>
      <c r="E19" s="230">
        <f t="shared" si="0"/>
        <v>31603743.600000001</v>
      </c>
      <c r="F19" s="291"/>
      <c r="G19" s="292"/>
      <c r="H19" s="29"/>
      <c r="I19" s="27"/>
    </row>
    <row r="20" spans="1:12">
      <c r="A20" s="27"/>
      <c r="B20" s="27"/>
      <c r="C20" s="27"/>
      <c r="D20" s="27"/>
      <c r="E20" s="27"/>
      <c r="F20" s="28"/>
      <c r="G20" s="27"/>
      <c r="H20" s="29"/>
      <c r="I20" s="27"/>
    </row>
    <row r="21" spans="1:12">
      <c r="B21" s="59" t="s">
        <v>9</v>
      </c>
      <c r="C21" s="58">
        <f>+AVERAGE(C4:C19)</f>
        <v>54009.25</v>
      </c>
      <c r="D21" s="58"/>
      <c r="E21" s="63">
        <f>+AVERAGE(E4:E19)</f>
        <v>26642217.575000003</v>
      </c>
    </row>
    <row r="22" spans="1:12">
      <c r="B22" s="59" t="s">
        <v>23</v>
      </c>
      <c r="C22" s="58">
        <f>+MAX(C4:C19)</f>
        <v>64488</v>
      </c>
      <c r="D22" s="58"/>
      <c r="E22" s="63">
        <f>+MAX(E4:E19)</f>
        <v>37260088.019999996</v>
      </c>
    </row>
    <row r="23" spans="1:12">
      <c r="B23" s="59" t="s">
        <v>24</v>
      </c>
      <c r="C23" s="58">
        <f>+MIN(C4:C19)</f>
        <v>35655</v>
      </c>
      <c r="D23" s="58"/>
      <c r="E23" s="63">
        <f>+MIN(E4:E19)</f>
        <v>16013686.780000001</v>
      </c>
    </row>
    <row r="24" spans="1:12">
      <c r="B24" s="59" t="s">
        <v>90</v>
      </c>
      <c r="C24" s="58">
        <f>+SUM(C4:C19)</f>
        <v>864148</v>
      </c>
      <c r="D24" s="58"/>
      <c r="E24" s="63">
        <f>SUM(E4:E15)</f>
        <v>299584863.94</v>
      </c>
    </row>
    <row r="25" spans="1:12">
      <c r="B25" s="64"/>
      <c r="C25" s="65"/>
      <c r="D25" s="65"/>
      <c r="E25" s="66"/>
    </row>
    <row r="26" spans="1:12" hidden="1">
      <c r="B26" s="294" t="s">
        <v>27</v>
      </c>
      <c r="C26" s="295"/>
      <c r="D26" s="295"/>
      <c r="E26" s="295"/>
      <c r="F26" s="295"/>
      <c r="G26" s="295"/>
      <c r="H26" s="295"/>
      <c r="L26" s="26"/>
    </row>
    <row r="27" spans="1:12" hidden="1">
      <c r="B27" s="46" t="s">
        <v>5</v>
      </c>
      <c r="C27" s="88" t="s">
        <v>37</v>
      </c>
      <c r="D27" s="46" t="s">
        <v>93</v>
      </c>
      <c r="E27" s="46" t="s">
        <v>91</v>
      </c>
      <c r="F27" s="46" t="s">
        <v>26</v>
      </c>
      <c r="G27" s="294" t="s">
        <v>31</v>
      </c>
      <c r="H27" s="295"/>
    </row>
    <row r="28" spans="1:12" hidden="1">
      <c r="B28" s="80" t="str">
        <f t="shared" ref="B28:B39" si="1">+B4</f>
        <v>Enero</v>
      </c>
      <c r="C28" s="79">
        <v>0</v>
      </c>
      <c r="D28" s="162">
        <v>2000</v>
      </c>
      <c r="E28" s="72">
        <f>+C28*D28</f>
        <v>0</v>
      </c>
      <c r="F28" s="73">
        <f>+C28*$H$40*$G$34*$G$45*$G$49</f>
        <v>0</v>
      </c>
      <c r="G28" s="289"/>
      <c r="H28" s="290"/>
      <c r="L28" s="34"/>
    </row>
    <row r="29" spans="1:12" hidden="1">
      <c r="B29" s="80" t="str">
        <f t="shared" si="1"/>
        <v>Febrero</v>
      </c>
      <c r="C29" s="79">
        <v>0</v>
      </c>
      <c r="D29" s="162">
        <v>2000</v>
      </c>
      <c r="E29" s="72">
        <f t="shared" ref="E29:E39" si="2">+C29*D29</f>
        <v>0</v>
      </c>
      <c r="F29" s="73">
        <f t="shared" ref="F29:F39" si="3">+C29*$H$40*$G$34*$G$45*$G$49</f>
        <v>0</v>
      </c>
      <c r="G29" s="289"/>
      <c r="H29" s="290"/>
      <c r="L29" s="38"/>
    </row>
    <row r="30" spans="1:12" hidden="1">
      <c r="B30" s="80" t="str">
        <f t="shared" si="1"/>
        <v>Marzo</v>
      </c>
      <c r="C30" s="79">
        <v>0</v>
      </c>
      <c r="D30" s="162">
        <v>2000</v>
      </c>
      <c r="E30" s="72">
        <f t="shared" si="2"/>
        <v>0</v>
      </c>
      <c r="F30" s="73">
        <f t="shared" si="3"/>
        <v>0</v>
      </c>
      <c r="G30" s="265" t="s">
        <v>38</v>
      </c>
      <c r="H30" s="265"/>
      <c r="L30" s="35"/>
    </row>
    <row r="31" spans="1:12" hidden="1">
      <c r="B31" s="80" t="str">
        <f t="shared" si="1"/>
        <v>Abril</v>
      </c>
      <c r="C31" s="79">
        <v>0</v>
      </c>
      <c r="D31" s="162">
        <v>2000</v>
      </c>
      <c r="E31" s="72">
        <f t="shared" si="2"/>
        <v>0</v>
      </c>
      <c r="F31" s="73">
        <f t="shared" si="3"/>
        <v>0</v>
      </c>
      <c r="G31" s="153" t="s">
        <v>27</v>
      </c>
      <c r="H31" s="156">
        <v>92</v>
      </c>
      <c r="L31" s="36"/>
    </row>
    <row r="32" spans="1:12" hidden="1">
      <c r="B32" s="80" t="str">
        <f t="shared" si="1"/>
        <v>Mayo</v>
      </c>
      <c r="C32" s="79">
        <v>0</v>
      </c>
      <c r="D32" s="162">
        <v>2000</v>
      </c>
      <c r="E32" s="72">
        <f t="shared" si="2"/>
        <v>0</v>
      </c>
      <c r="F32" s="73">
        <f t="shared" si="3"/>
        <v>0</v>
      </c>
      <c r="G32" s="154" t="s">
        <v>96</v>
      </c>
      <c r="H32" s="156">
        <v>8</v>
      </c>
      <c r="L32" s="34"/>
    </row>
    <row r="33" spans="2:13" hidden="1">
      <c r="B33" s="80" t="str">
        <f t="shared" si="1"/>
        <v>Junio</v>
      </c>
      <c r="C33" s="79">
        <v>0</v>
      </c>
      <c r="D33" s="162">
        <v>2000</v>
      </c>
      <c r="E33" s="72">
        <f t="shared" si="2"/>
        <v>0</v>
      </c>
      <c r="F33" s="73">
        <f t="shared" si="3"/>
        <v>0</v>
      </c>
      <c r="G33" s="265" t="s">
        <v>39</v>
      </c>
      <c r="H33" s="265"/>
      <c r="L33" s="36"/>
    </row>
    <row r="34" spans="2:13" hidden="1">
      <c r="B34" s="80" t="str">
        <f t="shared" si="1"/>
        <v>Julio</v>
      </c>
      <c r="C34" s="79">
        <v>0</v>
      </c>
      <c r="D34" s="162">
        <v>2000</v>
      </c>
      <c r="E34" s="72">
        <f t="shared" si="2"/>
        <v>0</v>
      </c>
      <c r="F34" s="73">
        <f t="shared" si="3"/>
        <v>0</v>
      </c>
      <c r="G34" s="151">
        <v>0.85</v>
      </c>
      <c r="H34" s="140" t="s">
        <v>97</v>
      </c>
      <c r="J34" s="34"/>
      <c r="K34" s="34"/>
      <c r="L34" s="35"/>
      <c r="M34" s="34"/>
    </row>
    <row r="35" spans="2:13" hidden="1">
      <c r="B35" s="80" t="str">
        <f t="shared" si="1"/>
        <v>Agosto</v>
      </c>
      <c r="C35" s="79">
        <v>0</v>
      </c>
      <c r="D35" s="162">
        <v>2000</v>
      </c>
      <c r="E35" s="72">
        <f t="shared" si="2"/>
        <v>0</v>
      </c>
      <c r="F35" s="73">
        <f t="shared" si="3"/>
        <v>0</v>
      </c>
      <c r="G35" s="265" t="s">
        <v>66</v>
      </c>
      <c r="H35" s="265"/>
      <c r="J35" s="34"/>
      <c r="K35" s="34"/>
      <c r="L35" s="37"/>
      <c r="M35" s="34"/>
    </row>
    <row r="36" spans="2:13" ht="15" hidden="1" customHeight="1">
      <c r="B36" s="80" t="str">
        <f t="shared" si="1"/>
        <v>Septiembre</v>
      </c>
      <c r="C36" s="79">
        <v>0</v>
      </c>
      <c r="D36" s="162">
        <v>2000</v>
      </c>
      <c r="E36" s="72">
        <f t="shared" si="2"/>
        <v>0</v>
      </c>
      <c r="F36" s="73">
        <f t="shared" si="3"/>
        <v>0</v>
      </c>
      <c r="G36" s="264" t="s">
        <v>95</v>
      </c>
      <c r="H36" s="297"/>
      <c r="J36" s="34"/>
      <c r="K36" s="34"/>
      <c r="L36" s="34"/>
      <c r="M36" s="34"/>
    </row>
    <row r="37" spans="2:13" hidden="1">
      <c r="B37" s="80" t="str">
        <f t="shared" si="1"/>
        <v>Octubre</v>
      </c>
      <c r="C37" s="79">
        <v>0</v>
      </c>
      <c r="D37" s="162">
        <v>2000</v>
      </c>
      <c r="E37" s="72">
        <f t="shared" si="2"/>
        <v>0</v>
      </c>
      <c r="F37" s="73">
        <f t="shared" si="3"/>
        <v>0</v>
      </c>
      <c r="G37" s="297"/>
      <c r="H37" s="297"/>
      <c r="J37" s="34"/>
      <c r="K37" s="34"/>
      <c r="L37" s="37"/>
      <c r="M37" s="34"/>
    </row>
    <row r="38" spans="2:13" hidden="1">
      <c r="B38" s="80" t="str">
        <f t="shared" si="1"/>
        <v>Noviembre</v>
      </c>
      <c r="C38" s="79">
        <v>0</v>
      </c>
      <c r="D38" s="162">
        <v>2000</v>
      </c>
      <c r="E38" s="72">
        <f t="shared" si="2"/>
        <v>0</v>
      </c>
      <c r="F38" s="73">
        <f t="shared" si="3"/>
        <v>0</v>
      </c>
      <c r="G38" s="269" t="s">
        <v>40</v>
      </c>
      <c r="H38" s="269"/>
      <c r="J38" s="34"/>
      <c r="K38" s="34"/>
      <c r="L38" s="34"/>
      <c r="M38" s="34"/>
    </row>
    <row r="39" spans="2:13" hidden="1">
      <c r="B39" s="80" t="str">
        <f t="shared" si="1"/>
        <v>Diciembre</v>
      </c>
      <c r="C39" s="79">
        <v>0</v>
      </c>
      <c r="D39" s="162">
        <v>2000</v>
      </c>
      <c r="E39" s="72">
        <f t="shared" si="2"/>
        <v>0</v>
      </c>
      <c r="F39" s="73">
        <f t="shared" si="3"/>
        <v>0</v>
      </c>
      <c r="G39" s="152" t="s">
        <v>37</v>
      </c>
      <c r="H39" s="151">
        <v>1</v>
      </c>
      <c r="J39" s="34"/>
      <c r="K39" s="34"/>
      <c r="L39" s="34"/>
      <c r="M39" s="34"/>
    </row>
    <row r="40" spans="2:13" hidden="1">
      <c r="B40" s="168"/>
      <c r="C40" s="169"/>
      <c r="D40" s="161"/>
      <c r="E40" s="162"/>
      <c r="F40" s="170"/>
      <c r="G40" s="151" t="s">
        <v>41</v>
      </c>
      <c r="H40" s="151">
        <v>3.7850000000000001</v>
      </c>
      <c r="I40" s="34"/>
      <c r="J40" s="34"/>
      <c r="K40" s="34"/>
      <c r="L40" s="34"/>
      <c r="M40" s="34"/>
    </row>
    <row r="41" spans="2:13" hidden="1">
      <c r="B41" s="168"/>
      <c r="C41" s="169"/>
      <c r="D41" s="161"/>
      <c r="E41" s="162"/>
      <c r="F41" s="170"/>
      <c r="G41" s="265" t="s">
        <v>42</v>
      </c>
      <c r="H41" s="265"/>
      <c r="I41" s="34"/>
      <c r="J41" s="34"/>
      <c r="K41" s="34"/>
      <c r="L41" s="34"/>
      <c r="M41" s="34"/>
    </row>
    <row r="42" spans="2:13" ht="15" hidden="1" customHeight="1">
      <c r="B42" s="168"/>
      <c r="C42" s="169"/>
      <c r="D42" s="161"/>
      <c r="E42" s="162"/>
      <c r="F42" s="170"/>
      <c r="G42" s="264" t="s">
        <v>43</v>
      </c>
      <c r="H42" s="297"/>
      <c r="I42" s="34"/>
      <c r="J42" s="34"/>
      <c r="K42" s="34"/>
      <c r="L42" s="34"/>
      <c r="M42" s="34"/>
    </row>
    <row r="43" spans="2:13" hidden="1">
      <c r="B43" s="168"/>
      <c r="C43" s="169"/>
      <c r="D43" s="161"/>
      <c r="E43" s="162"/>
      <c r="F43" s="170"/>
      <c r="G43" s="297"/>
      <c r="H43" s="297"/>
      <c r="I43" s="34"/>
      <c r="J43" s="34"/>
      <c r="K43" s="34"/>
      <c r="L43" s="34"/>
      <c r="M43" s="34"/>
    </row>
    <row r="44" spans="2:13" hidden="1">
      <c r="B44" s="168"/>
      <c r="C44" s="169"/>
      <c r="D44" s="161"/>
      <c r="E44" s="162"/>
      <c r="F44" s="170"/>
      <c r="G44" s="265" t="s">
        <v>32</v>
      </c>
      <c r="H44" s="265"/>
      <c r="I44" s="34"/>
      <c r="J44" s="34"/>
      <c r="K44" s="34"/>
      <c r="L44" s="34"/>
      <c r="M44" s="34"/>
    </row>
    <row r="45" spans="2:13" hidden="1">
      <c r="B45" s="168"/>
      <c r="C45" s="169"/>
      <c r="D45" s="161"/>
      <c r="E45" s="162"/>
      <c r="F45" s="170"/>
      <c r="G45" s="151">
        <f>(42.4185)</f>
        <v>42.418500000000002</v>
      </c>
      <c r="H45" s="140" t="s">
        <v>98</v>
      </c>
      <c r="I45" s="34"/>
      <c r="J45" s="34"/>
      <c r="K45" s="34"/>
      <c r="L45" s="34"/>
      <c r="M45" s="34"/>
    </row>
    <row r="46" spans="2:13" hidden="1">
      <c r="B46" s="168"/>
      <c r="C46" s="169"/>
      <c r="D46" s="161"/>
      <c r="E46" s="162"/>
      <c r="F46" s="170"/>
      <c r="G46" s="269" t="s">
        <v>44</v>
      </c>
      <c r="H46" s="269"/>
      <c r="I46" s="34"/>
      <c r="J46" s="34"/>
      <c r="K46" s="34"/>
      <c r="L46" s="34"/>
      <c r="M46" s="34"/>
    </row>
    <row r="47" spans="2:13" ht="15" hidden="1" customHeight="1">
      <c r="B47" s="168"/>
      <c r="C47" s="169"/>
      <c r="D47" s="161"/>
      <c r="E47" s="162"/>
      <c r="F47" s="170"/>
      <c r="G47" s="264" t="s">
        <v>33</v>
      </c>
      <c r="H47" s="297"/>
      <c r="I47" s="34"/>
      <c r="J47" s="34"/>
      <c r="K47" s="34"/>
      <c r="L47" s="34"/>
      <c r="M47" s="34"/>
    </row>
    <row r="48" spans="2:13" hidden="1">
      <c r="B48" s="168"/>
      <c r="C48" s="169"/>
      <c r="D48" s="161"/>
      <c r="E48" s="162"/>
      <c r="F48" s="170"/>
      <c r="G48" s="269" t="s">
        <v>34</v>
      </c>
      <c r="H48" s="269"/>
      <c r="I48" s="34"/>
      <c r="J48" s="34"/>
      <c r="K48" s="34"/>
      <c r="L48" s="34"/>
      <c r="M48" s="34"/>
    </row>
    <row r="49" spans="2:13" hidden="1">
      <c r="B49" s="168"/>
      <c r="C49" s="169"/>
      <c r="D49" s="161"/>
      <c r="E49" s="162"/>
      <c r="F49" s="170"/>
      <c r="G49" s="151">
        <v>0.28000000000000003</v>
      </c>
      <c r="H49" s="140" t="s">
        <v>26</v>
      </c>
      <c r="I49" s="34"/>
      <c r="J49" s="34"/>
      <c r="K49" s="34"/>
      <c r="L49" s="34"/>
      <c r="M49" s="34"/>
    </row>
    <row r="50" spans="2:13" hidden="1">
      <c r="B50" s="168"/>
      <c r="C50" s="169"/>
      <c r="D50" s="161"/>
      <c r="E50" s="162"/>
      <c r="F50" s="170"/>
      <c r="G50" s="151">
        <v>1</v>
      </c>
      <c r="H50" s="140" t="s">
        <v>28</v>
      </c>
      <c r="I50" s="34"/>
      <c r="J50" s="34"/>
      <c r="K50" s="34"/>
      <c r="L50" s="34"/>
      <c r="M50" s="34"/>
    </row>
    <row r="51" spans="2:13" ht="18" hidden="1" customHeight="1">
      <c r="B51" s="168"/>
      <c r="C51" s="169"/>
      <c r="D51" s="161"/>
      <c r="E51" s="162"/>
      <c r="F51" s="170"/>
      <c r="G51" s="56" t="s">
        <v>35</v>
      </c>
      <c r="H51" s="76" t="s">
        <v>36</v>
      </c>
      <c r="I51" s="34"/>
      <c r="J51" s="34"/>
      <c r="K51" s="34"/>
      <c r="L51" s="34"/>
      <c r="M51" s="34"/>
    </row>
    <row r="52" spans="2:13" hidden="1">
      <c r="B52" s="32"/>
      <c r="C52" s="33"/>
      <c r="D52" s="33"/>
      <c r="E52" s="33"/>
      <c r="F52" s="33"/>
      <c r="G52" s="296" t="s">
        <v>63</v>
      </c>
      <c r="H52" s="296"/>
      <c r="I52" s="34"/>
      <c r="J52" s="75"/>
      <c r="K52" s="75"/>
      <c r="L52" s="78"/>
      <c r="M52" s="34"/>
    </row>
    <row r="53" spans="2:13" ht="15.75" hidden="1" customHeight="1">
      <c r="B53" s="71" t="s">
        <v>9</v>
      </c>
      <c r="C53" s="58">
        <f>+AVERAGE(C28:C51)</f>
        <v>0</v>
      </c>
      <c r="D53" s="58"/>
      <c r="E53" s="58">
        <f>+AVERAGE(E28:E51)</f>
        <v>0</v>
      </c>
      <c r="F53" s="58">
        <f>+AVERAGE(F28:F51)</f>
        <v>0</v>
      </c>
      <c r="G53" s="264" t="s">
        <v>67</v>
      </c>
      <c r="H53" s="264"/>
      <c r="I53" s="34"/>
      <c r="J53" s="75"/>
      <c r="K53" s="75"/>
      <c r="L53" s="34"/>
      <c r="M53" s="34"/>
    </row>
    <row r="54" spans="2:13" ht="15.75" hidden="1" customHeight="1">
      <c r="B54" s="71" t="s">
        <v>23</v>
      </c>
      <c r="C54" s="58">
        <f>+MAX(C28:C51)</f>
        <v>0</v>
      </c>
      <c r="D54" s="58"/>
      <c r="E54" s="58">
        <f>+MAX(E28:E51)</f>
        <v>0</v>
      </c>
      <c r="F54" s="58">
        <f>+MAX(F28:F51)</f>
        <v>0</v>
      </c>
      <c r="G54" s="264"/>
      <c r="H54" s="264"/>
      <c r="I54" s="34"/>
      <c r="J54" s="34"/>
      <c r="K54" s="34"/>
      <c r="L54" s="34"/>
      <c r="M54" s="34"/>
    </row>
    <row r="55" spans="2:13" hidden="1">
      <c r="B55" s="71" t="s">
        <v>24</v>
      </c>
      <c r="C55" s="58">
        <f>+MIN(C28:C51)</f>
        <v>0</v>
      </c>
      <c r="D55" s="58"/>
      <c r="E55" s="58">
        <f>+MIN(E28:E51)</f>
        <v>0</v>
      </c>
      <c r="F55" s="58">
        <f>+MIN(F28:F51)</f>
        <v>0</v>
      </c>
      <c r="G55" s="264"/>
      <c r="H55" s="264"/>
      <c r="I55" s="34"/>
    </row>
    <row r="56" spans="2:13" hidden="1">
      <c r="B56" s="71" t="s">
        <v>90</v>
      </c>
      <c r="C56" s="58">
        <f>+SUM(C28:C51)</f>
        <v>0</v>
      </c>
      <c r="D56" s="58"/>
      <c r="E56" s="58">
        <f>+SUM(E28:E39)</f>
        <v>0</v>
      </c>
      <c r="F56" s="58">
        <f>+SUM(F28:F51)</f>
        <v>0</v>
      </c>
      <c r="G56" s="264"/>
      <c r="H56" s="264"/>
      <c r="I56" s="34"/>
    </row>
    <row r="57" spans="2:13">
      <c r="I57" s="34"/>
    </row>
    <row r="58" spans="2:13">
      <c r="I58" s="34"/>
    </row>
    <row r="59" spans="2:13" hidden="1">
      <c r="I59" s="34"/>
    </row>
    <row r="60" spans="2:13" s="67" customFormat="1" hidden="1">
      <c r="B60" s="282" t="s">
        <v>104</v>
      </c>
      <c r="C60" s="283"/>
      <c r="D60" s="283"/>
      <c r="E60" s="283"/>
      <c r="F60" s="283"/>
      <c r="G60" s="283"/>
      <c r="H60" s="284"/>
    </row>
    <row r="61" spans="2:13" s="67" customFormat="1" hidden="1">
      <c r="B61" s="68" t="s">
        <v>5</v>
      </c>
      <c r="C61" s="70" t="s">
        <v>37</v>
      </c>
      <c r="D61" s="81" t="s">
        <v>64</v>
      </c>
      <c r="E61" s="81" t="s">
        <v>91</v>
      </c>
      <c r="F61" s="82" t="s">
        <v>26</v>
      </c>
      <c r="G61" s="285" t="s">
        <v>31</v>
      </c>
      <c r="H61" s="285"/>
    </row>
    <row r="62" spans="2:13" s="67" customFormat="1" hidden="1">
      <c r="B62" s="83" t="str">
        <f t="shared" ref="B62:B73" si="4">B4</f>
        <v>Enero</v>
      </c>
      <c r="C62" s="84">
        <v>0</v>
      </c>
      <c r="D62" s="160" t="e">
        <f>+E62/C62</f>
        <v>#DIV/0!</v>
      </c>
      <c r="E62" s="72">
        <v>0</v>
      </c>
      <c r="F62" s="85">
        <f t="shared" ref="F62:F73" si="5">+C62*$H$74*$G$68*$G$79*$G$83</f>
        <v>0</v>
      </c>
      <c r="G62" s="270"/>
      <c r="H62" s="271"/>
    </row>
    <row r="63" spans="2:13" s="67" customFormat="1" hidden="1">
      <c r="B63" s="83" t="str">
        <f t="shared" si="4"/>
        <v>Febrero</v>
      </c>
      <c r="C63" s="84">
        <v>0</v>
      </c>
      <c r="D63" s="160" t="e">
        <f t="shared" ref="D63:D73" si="6">+E63/C63</f>
        <v>#DIV/0!</v>
      </c>
      <c r="E63" s="72">
        <v>0</v>
      </c>
      <c r="F63" s="85">
        <f t="shared" si="5"/>
        <v>0</v>
      </c>
      <c r="G63" s="270"/>
      <c r="H63" s="271"/>
    </row>
    <row r="64" spans="2:13" s="67" customFormat="1" hidden="1">
      <c r="B64" s="83" t="str">
        <f t="shared" si="4"/>
        <v>Marzo</v>
      </c>
      <c r="C64" s="84">
        <v>0</v>
      </c>
      <c r="D64" s="160" t="e">
        <f t="shared" si="6"/>
        <v>#DIV/0!</v>
      </c>
      <c r="E64" s="72">
        <v>0</v>
      </c>
      <c r="F64" s="85">
        <f t="shared" si="5"/>
        <v>0</v>
      </c>
      <c r="G64" s="270" t="s">
        <v>38</v>
      </c>
      <c r="H64" s="271"/>
    </row>
    <row r="65" spans="2:8" s="67" customFormat="1" hidden="1">
      <c r="B65" s="83" t="str">
        <f t="shared" si="4"/>
        <v>Abril</v>
      </c>
      <c r="C65" s="84">
        <v>0</v>
      </c>
      <c r="D65" s="160" t="e">
        <f t="shared" si="6"/>
        <v>#DIV/0!</v>
      </c>
      <c r="E65" s="72">
        <v>0</v>
      </c>
      <c r="F65" s="85">
        <f t="shared" si="5"/>
        <v>0</v>
      </c>
      <c r="G65" s="153" t="s">
        <v>61</v>
      </c>
      <c r="H65" s="156">
        <v>92</v>
      </c>
    </row>
    <row r="66" spans="2:8" s="67" customFormat="1" hidden="1">
      <c r="B66" s="83" t="str">
        <f t="shared" si="4"/>
        <v>Mayo</v>
      </c>
      <c r="C66" s="84">
        <v>0</v>
      </c>
      <c r="D66" s="160" t="e">
        <f t="shared" si="6"/>
        <v>#DIV/0!</v>
      </c>
      <c r="E66" s="72">
        <v>0</v>
      </c>
      <c r="F66" s="85">
        <f t="shared" si="5"/>
        <v>0</v>
      </c>
      <c r="G66" s="154" t="s">
        <v>65</v>
      </c>
      <c r="H66" s="156">
        <v>8</v>
      </c>
    </row>
    <row r="67" spans="2:8" s="67" customFormat="1" hidden="1">
      <c r="B67" s="83" t="str">
        <f t="shared" si="4"/>
        <v>Junio</v>
      </c>
      <c r="C67" s="84">
        <v>0</v>
      </c>
      <c r="D67" s="160" t="e">
        <f t="shared" si="6"/>
        <v>#DIV/0!</v>
      </c>
      <c r="E67" s="72">
        <v>0</v>
      </c>
      <c r="F67" s="85">
        <f t="shared" si="5"/>
        <v>0</v>
      </c>
      <c r="G67" s="270" t="s">
        <v>39</v>
      </c>
      <c r="H67" s="271"/>
    </row>
    <row r="68" spans="2:8" s="67" customFormat="1" hidden="1">
      <c r="B68" s="83" t="str">
        <f t="shared" si="4"/>
        <v>Julio</v>
      </c>
      <c r="C68" s="84">
        <v>0</v>
      </c>
      <c r="D68" s="160" t="e">
        <f>+E68/C68</f>
        <v>#DIV/0!</v>
      </c>
      <c r="E68" s="72">
        <v>0</v>
      </c>
      <c r="F68" s="85">
        <f t="shared" si="5"/>
        <v>0</v>
      </c>
      <c r="G68" s="151">
        <v>0.74</v>
      </c>
      <c r="H68" s="140" t="s">
        <v>97</v>
      </c>
    </row>
    <row r="69" spans="2:8" s="67" customFormat="1" hidden="1">
      <c r="B69" s="83" t="str">
        <f t="shared" si="4"/>
        <v>Agosto</v>
      </c>
      <c r="C69" s="84">
        <v>0</v>
      </c>
      <c r="D69" s="160" t="e">
        <f t="shared" si="6"/>
        <v>#DIV/0!</v>
      </c>
      <c r="E69" s="72">
        <v>0</v>
      </c>
      <c r="F69" s="85">
        <f t="shared" si="5"/>
        <v>0</v>
      </c>
      <c r="G69" s="270" t="s">
        <v>66</v>
      </c>
      <c r="H69" s="271"/>
    </row>
    <row r="70" spans="2:8" s="67" customFormat="1" ht="15" hidden="1" customHeight="1">
      <c r="B70" s="83" t="str">
        <f t="shared" si="4"/>
        <v>Septiembre</v>
      </c>
      <c r="C70" s="84">
        <v>0</v>
      </c>
      <c r="D70" s="160" t="e">
        <f>+E70/C70</f>
        <v>#DIV/0!</v>
      </c>
      <c r="E70" s="72">
        <v>0</v>
      </c>
      <c r="F70" s="85">
        <f t="shared" si="5"/>
        <v>0</v>
      </c>
      <c r="G70" s="267" t="s">
        <v>33</v>
      </c>
      <c r="H70" s="268"/>
    </row>
    <row r="71" spans="2:8" s="67" customFormat="1" hidden="1">
      <c r="B71" s="83" t="str">
        <f t="shared" si="4"/>
        <v>Octubre</v>
      </c>
      <c r="C71" s="84">
        <v>0</v>
      </c>
      <c r="D71" s="160" t="e">
        <f t="shared" si="6"/>
        <v>#DIV/0!</v>
      </c>
      <c r="E71" s="72">
        <v>0</v>
      </c>
      <c r="F71" s="85">
        <f t="shared" si="5"/>
        <v>0</v>
      </c>
      <c r="G71" s="274"/>
      <c r="H71" s="275"/>
    </row>
    <row r="72" spans="2:8" s="67" customFormat="1" hidden="1">
      <c r="B72" s="83" t="str">
        <f t="shared" si="4"/>
        <v>Noviembre</v>
      </c>
      <c r="C72" s="84">
        <v>0</v>
      </c>
      <c r="D72" s="160" t="e">
        <f t="shared" si="6"/>
        <v>#DIV/0!</v>
      </c>
      <c r="E72" s="72">
        <v>0</v>
      </c>
      <c r="F72" s="85">
        <f t="shared" si="5"/>
        <v>0</v>
      </c>
      <c r="G72" s="272" t="s">
        <v>40</v>
      </c>
      <c r="H72" s="273"/>
    </row>
    <row r="73" spans="2:8" s="67" customFormat="1" hidden="1">
      <c r="B73" s="83" t="str">
        <f t="shared" si="4"/>
        <v>Diciembre</v>
      </c>
      <c r="C73" s="84">
        <v>0</v>
      </c>
      <c r="D73" s="160" t="e">
        <f t="shared" si="6"/>
        <v>#DIV/0!</v>
      </c>
      <c r="E73" s="72">
        <v>0</v>
      </c>
      <c r="F73" s="85">
        <f t="shared" si="5"/>
        <v>0</v>
      </c>
      <c r="G73" s="152" t="s">
        <v>37</v>
      </c>
      <c r="H73" s="151">
        <v>1</v>
      </c>
    </row>
    <row r="74" spans="2:8" s="67" customFormat="1" hidden="1">
      <c r="B74" s="171"/>
      <c r="C74" s="153"/>
      <c r="D74" s="160"/>
      <c r="E74" s="162"/>
      <c r="F74" s="172"/>
      <c r="G74" s="151" t="s">
        <v>41</v>
      </c>
      <c r="H74" s="151">
        <v>3.7850000000000001</v>
      </c>
    </row>
    <row r="75" spans="2:8" s="67" customFormat="1" hidden="1">
      <c r="B75" s="171"/>
      <c r="C75" s="153"/>
      <c r="D75" s="160"/>
      <c r="E75" s="162"/>
      <c r="F75" s="172"/>
      <c r="G75" s="270" t="s">
        <v>42</v>
      </c>
      <c r="H75" s="271"/>
    </row>
    <row r="76" spans="2:8" s="67" customFormat="1" ht="15" hidden="1" customHeight="1">
      <c r="B76" s="171"/>
      <c r="C76" s="153"/>
      <c r="D76" s="160"/>
      <c r="E76" s="162"/>
      <c r="F76" s="172"/>
      <c r="G76" s="267" t="s">
        <v>43</v>
      </c>
      <c r="H76" s="268"/>
    </row>
    <row r="77" spans="2:8" s="67" customFormat="1" hidden="1">
      <c r="B77" s="171"/>
      <c r="C77" s="153"/>
      <c r="D77" s="160"/>
      <c r="E77" s="162"/>
      <c r="F77" s="172"/>
      <c r="G77" s="274"/>
      <c r="H77" s="275"/>
    </row>
    <row r="78" spans="2:8" s="67" customFormat="1" hidden="1">
      <c r="B78" s="171"/>
      <c r="C78" s="153"/>
      <c r="D78" s="160"/>
      <c r="E78" s="162"/>
      <c r="F78" s="172"/>
      <c r="G78" s="270" t="s">
        <v>32</v>
      </c>
      <c r="H78" s="271"/>
    </row>
    <row r="79" spans="2:8" s="67" customFormat="1" hidden="1">
      <c r="B79" s="171"/>
      <c r="C79" s="153"/>
      <c r="D79" s="160"/>
      <c r="E79" s="162"/>
      <c r="F79" s="172"/>
      <c r="G79" s="151">
        <f>(40.6593)</f>
        <v>40.659300000000002</v>
      </c>
      <c r="H79" s="140" t="s">
        <v>98</v>
      </c>
    </row>
    <row r="80" spans="2:8" s="67" customFormat="1" hidden="1">
      <c r="B80" s="171"/>
      <c r="C80" s="153"/>
      <c r="D80" s="160"/>
      <c r="E80" s="162"/>
      <c r="F80" s="172"/>
      <c r="G80" s="272" t="s">
        <v>44</v>
      </c>
      <c r="H80" s="273"/>
    </row>
    <row r="81" spans="1:9" s="67" customFormat="1" ht="31.5" hidden="1" customHeight="1">
      <c r="B81" s="171"/>
      <c r="C81" s="153"/>
      <c r="D81" s="160"/>
      <c r="E81" s="162"/>
      <c r="F81" s="172"/>
      <c r="G81" s="267" t="s">
        <v>33</v>
      </c>
      <c r="H81" s="268"/>
    </row>
    <row r="82" spans="1:9" s="67" customFormat="1" hidden="1">
      <c r="B82" s="171"/>
      <c r="C82" s="153"/>
      <c r="D82" s="160"/>
      <c r="E82" s="162"/>
      <c r="F82" s="172"/>
      <c r="G82" s="269" t="s">
        <v>34</v>
      </c>
      <c r="H82" s="269"/>
    </row>
    <row r="83" spans="1:9" s="67" customFormat="1" hidden="1">
      <c r="B83" s="171"/>
      <c r="C83" s="153"/>
      <c r="D83" s="160"/>
      <c r="E83" s="162"/>
      <c r="F83" s="172"/>
      <c r="G83" s="151">
        <v>0.28000000000000003</v>
      </c>
      <c r="H83" s="140" t="s">
        <v>26</v>
      </c>
    </row>
    <row r="84" spans="1:9" s="67" customFormat="1" hidden="1">
      <c r="B84" s="171"/>
      <c r="C84" s="153"/>
      <c r="D84" s="160"/>
      <c r="E84" s="162"/>
      <c r="F84" s="172"/>
      <c r="G84" s="151">
        <v>1</v>
      </c>
      <c r="H84" s="140" t="s">
        <v>28</v>
      </c>
    </row>
    <row r="85" spans="1:9" s="67" customFormat="1" ht="15" hidden="1" customHeight="1">
      <c r="B85" s="171"/>
      <c r="C85" s="153"/>
      <c r="D85" s="160"/>
      <c r="E85" s="162"/>
      <c r="F85" s="172"/>
      <c r="G85" s="265" t="s">
        <v>35</v>
      </c>
      <c r="H85" s="264" t="s">
        <v>36</v>
      </c>
    </row>
    <row r="86" spans="1:9" s="67" customFormat="1" hidden="1">
      <c r="G86" s="265"/>
      <c r="H86" s="264"/>
    </row>
    <row r="87" spans="1:9" s="67" customFormat="1" hidden="1">
      <c r="B87" s="71" t="s">
        <v>9</v>
      </c>
      <c r="C87" s="58">
        <f>+AVERAGE(C62:C85)</f>
        <v>0</v>
      </c>
      <c r="D87" s="58"/>
      <c r="E87" s="58">
        <f>+AVERAGE(E62:E85)</f>
        <v>0</v>
      </c>
      <c r="F87" s="58">
        <f t="shared" ref="F87" si="7">+AVERAGE(F62:F85)</f>
        <v>0</v>
      </c>
      <c r="G87" s="266" t="s">
        <v>99</v>
      </c>
      <c r="H87" s="264" t="s">
        <v>100</v>
      </c>
    </row>
    <row r="88" spans="1:9" s="67" customFormat="1" hidden="1">
      <c r="B88" s="71" t="s">
        <v>23</v>
      </c>
      <c r="C88" s="58">
        <f>+MAX(C62:C85)</f>
        <v>0</v>
      </c>
      <c r="D88" s="58"/>
      <c r="E88" s="58">
        <f t="shared" ref="E88:F88" si="8">+MAX(E62:E85)</f>
        <v>0</v>
      </c>
      <c r="F88" s="58">
        <f t="shared" si="8"/>
        <v>0</v>
      </c>
      <c r="G88" s="266"/>
      <c r="H88" s="264"/>
    </row>
    <row r="89" spans="1:9" s="67" customFormat="1" hidden="1">
      <c r="B89" s="71" t="s">
        <v>24</v>
      </c>
      <c r="C89" s="58">
        <f>+MIN(C62:C85)</f>
        <v>0</v>
      </c>
      <c r="D89" s="58"/>
      <c r="E89" s="58">
        <f t="shared" ref="E89:F89" si="9">+MIN(E62:E85)</f>
        <v>0</v>
      </c>
      <c r="F89" s="58">
        <f t="shared" si="9"/>
        <v>0</v>
      </c>
    </row>
    <row r="90" spans="1:9" hidden="1">
      <c r="B90" s="71" t="s">
        <v>90</v>
      </c>
      <c r="C90" s="58">
        <f>+SUM(C62:C85)</f>
        <v>0</v>
      </c>
      <c r="D90" s="58"/>
      <c r="E90" s="58">
        <f>+SUM(E62:E73)</f>
        <v>0</v>
      </c>
      <c r="F90" s="58">
        <f t="shared" ref="F90" si="10">+SUM(F62:F85)</f>
        <v>0</v>
      </c>
      <c r="I90" s="34"/>
    </row>
    <row r="91" spans="1:9" hidden="1">
      <c r="B91" s="32"/>
      <c r="C91" s="33"/>
      <c r="D91" s="33"/>
      <c r="E91" s="33"/>
      <c r="F91" s="33"/>
    </row>
    <row r="92" spans="1:9">
      <c r="A92" s="33"/>
      <c r="B92" s="33"/>
      <c r="C92" s="33"/>
      <c r="D92" s="33"/>
      <c r="E92" s="33"/>
      <c r="F92" s="33"/>
    </row>
    <row r="93" spans="1:9" ht="15.75" thickBot="1">
      <c r="D93" s="33"/>
    </row>
    <row r="94" spans="1:9">
      <c r="B94" s="276" t="s">
        <v>101</v>
      </c>
      <c r="C94" s="277"/>
      <c r="D94" s="33"/>
    </row>
    <row r="95" spans="1:9" ht="15.75" thickBot="1">
      <c r="B95" s="231" t="s">
        <v>5</v>
      </c>
      <c r="C95" s="232" t="s">
        <v>172</v>
      </c>
      <c r="D95" s="33"/>
    </row>
    <row r="96" spans="1:9" ht="15" customHeight="1" thickBot="1">
      <c r="A96" s="293">
        <v>2021</v>
      </c>
      <c r="B96" s="227" t="str">
        <f t="shared" ref="B96:B111" si="11">B4</f>
        <v>Enero</v>
      </c>
      <c r="C96" s="233">
        <v>334233</v>
      </c>
      <c r="D96" s="33"/>
      <c r="F96" s="22"/>
      <c r="G96" s="21"/>
      <c r="H96" s="21"/>
      <c r="I96" s="21"/>
    </row>
    <row r="97" spans="1:6" ht="15.75" thickBot="1">
      <c r="A97" s="293"/>
      <c r="B97" s="227" t="str">
        <f t="shared" si="11"/>
        <v>Febrero</v>
      </c>
      <c r="C97" s="233">
        <v>476332</v>
      </c>
      <c r="D97" s="33"/>
      <c r="F97" s="22"/>
    </row>
    <row r="98" spans="1:6" ht="15.75" thickBot="1">
      <c r="A98" s="293"/>
      <c r="B98" s="227" t="str">
        <f t="shared" si="11"/>
        <v>Marzo</v>
      </c>
      <c r="C98" s="233">
        <v>564264</v>
      </c>
      <c r="D98" s="33"/>
      <c r="F98" s="22"/>
    </row>
    <row r="99" spans="1:6" ht="15.75" thickBot="1">
      <c r="A99" s="293"/>
      <c r="B99" s="227" t="str">
        <f t="shared" si="11"/>
        <v>Abril</v>
      </c>
      <c r="C99" s="233">
        <v>503631</v>
      </c>
      <c r="D99" s="33"/>
      <c r="F99" s="22"/>
    </row>
    <row r="100" spans="1:6" ht="15.75" thickBot="1">
      <c r="A100" s="293"/>
      <c r="B100" s="227" t="str">
        <f t="shared" si="11"/>
        <v>Mayo</v>
      </c>
      <c r="C100" s="233">
        <v>631915</v>
      </c>
      <c r="D100" s="33"/>
      <c r="F100" s="22"/>
    </row>
    <row r="101" spans="1:6" ht="15.75" thickBot="1">
      <c r="A101" s="293"/>
      <c r="B101" s="227" t="str">
        <f t="shared" si="11"/>
        <v>Junio</v>
      </c>
      <c r="C101" s="233">
        <v>702929</v>
      </c>
      <c r="D101" s="33"/>
      <c r="F101" s="22"/>
    </row>
    <row r="102" spans="1:6" ht="15.75" thickBot="1">
      <c r="A102" s="293"/>
      <c r="B102" s="227" t="str">
        <f t="shared" si="11"/>
        <v>Julio</v>
      </c>
      <c r="C102" s="233">
        <v>767157</v>
      </c>
      <c r="D102" s="33"/>
      <c r="F102" s="22"/>
    </row>
    <row r="103" spans="1:6" ht="15.75" thickBot="1">
      <c r="A103" s="293"/>
      <c r="B103" s="227" t="str">
        <f t="shared" si="11"/>
        <v>Agosto</v>
      </c>
      <c r="C103" s="233">
        <v>739807</v>
      </c>
      <c r="D103" s="33"/>
      <c r="F103" s="22"/>
    </row>
    <row r="104" spans="1:6" ht="15.75" thickBot="1">
      <c r="A104" s="293"/>
      <c r="B104" s="227" t="str">
        <f t="shared" si="11"/>
        <v>Septiembre</v>
      </c>
      <c r="C104" s="233">
        <v>751358</v>
      </c>
      <c r="D104" s="62"/>
      <c r="E104" s="21"/>
    </row>
    <row r="105" spans="1:6" ht="15.75" thickBot="1">
      <c r="A105" s="293"/>
      <c r="B105" s="227" t="str">
        <f t="shared" si="11"/>
        <v>Octubre</v>
      </c>
      <c r="C105" s="233">
        <v>758173</v>
      </c>
      <c r="D105" s="62"/>
    </row>
    <row r="106" spans="1:6" ht="15.75" thickBot="1">
      <c r="A106" s="293"/>
      <c r="B106" s="227" t="str">
        <f t="shared" si="11"/>
        <v>Noviembre</v>
      </c>
      <c r="C106" s="233">
        <v>676969</v>
      </c>
      <c r="D106" s="62"/>
    </row>
    <row r="107" spans="1:6" ht="15.75" thickBot="1">
      <c r="A107" s="293"/>
      <c r="B107" s="227" t="str">
        <f t="shared" si="11"/>
        <v>Diciembre</v>
      </c>
      <c r="C107" s="233">
        <v>902240</v>
      </c>
      <c r="D107" s="62"/>
    </row>
    <row r="108" spans="1:6" ht="15" customHeight="1" thickBot="1">
      <c r="A108" s="293">
        <v>2022</v>
      </c>
      <c r="B108" s="227" t="str">
        <f t="shared" si="11"/>
        <v>Enero</v>
      </c>
      <c r="C108" s="233">
        <v>774933</v>
      </c>
      <c r="D108" s="62"/>
    </row>
    <row r="109" spans="1:6" ht="15.75" thickBot="1">
      <c r="A109" s="293"/>
      <c r="B109" s="227" t="str">
        <f t="shared" si="11"/>
        <v>Febrero</v>
      </c>
      <c r="C109" s="233">
        <v>705175</v>
      </c>
      <c r="D109" s="62"/>
    </row>
    <row r="110" spans="1:6" ht="15.75" thickBot="1">
      <c r="A110" s="293"/>
      <c r="B110" s="227" t="str">
        <f t="shared" si="11"/>
        <v>Marzo</v>
      </c>
      <c r="C110" s="233">
        <v>775203</v>
      </c>
      <c r="D110" s="62"/>
    </row>
    <row r="111" spans="1:6" ht="15.75" thickBot="1">
      <c r="A111" s="293"/>
      <c r="B111" s="228" t="str">
        <f t="shared" si="11"/>
        <v>Abril</v>
      </c>
      <c r="C111" s="234">
        <v>707742</v>
      </c>
      <c r="D111" s="62"/>
    </row>
    <row r="112" spans="1:6">
      <c r="A112" s="2"/>
      <c r="B112" s="2"/>
      <c r="C112" s="2"/>
      <c r="D112" s="62"/>
    </row>
    <row r="113" spans="2:4">
      <c r="B113" s="71" t="s">
        <v>9</v>
      </c>
      <c r="C113" s="58">
        <f>+AVERAGE(C96:C111)</f>
        <v>673253.8125</v>
      </c>
      <c r="D113" s="62"/>
    </row>
    <row r="114" spans="2:4">
      <c r="B114" s="71" t="s">
        <v>23</v>
      </c>
      <c r="C114" s="58">
        <f>+MAX(C96:C111)</f>
        <v>902240</v>
      </c>
      <c r="D114" s="62"/>
    </row>
    <row r="115" spans="2:4">
      <c r="B115" s="71" t="s">
        <v>24</v>
      </c>
      <c r="C115" s="58">
        <f>+MIN(C96:C111)</f>
        <v>334233</v>
      </c>
      <c r="D115" s="62"/>
    </row>
    <row r="116" spans="2:4">
      <c r="B116" s="71" t="s">
        <v>90</v>
      </c>
      <c r="C116" s="91">
        <f>SUM(C96:C111)</f>
        <v>10772061</v>
      </c>
    </row>
  </sheetData>
  <mergeCells count="58">
    <mergeCell ref="A4:A15"/>
    <mergeCell ref="A16:A19"/>
    <mergeCell ref="A96:A107"/>
    <mergeCell ref="A108:A111"/>
    <mergeCell ref="G27:H27"/>
    <mergeCell ref="B26:H26"/>
    <mergeCell ref="G53:H56"/>
    <mergeCell ref="G52:H52"/>
    <mergeCell ref="G42:H43"/>
    <mergeCell ref="G44:H44"/>
    <mergeCell ref="G46:H46"/>
    <mergeCell ref="G47:H47"/>
    <mergeCell ref="G48:H48"/>
    <mergeCell ref="G33:H33"/>
    <mergeCell ref="G35:H35"/>
    <mergeCell ref="G36:H37"/>
    <mergeCell ref="G38:H38"/>
    <mergeCell ref="G41:H41"/>
    <mergeCell ref="G28:H28"/>
    <mergeCell ref="G30:H30"/>
    <mergeCell ref="F18:G18"/>
    <mergeCell ref="F19:G19"/>
    <mergeCell ref="G29:H29"/>
    <mergeCell ref="B2:G2"/>
    <mergeCell ref="F5:G5"/>
    <mergeCell ref="F6:G6"/>
    <mergeCell ref="F7:G7"/>
    <mergeCell ref="F8:G8"/>
    <mergeCell ref="B94:C94"/>
    <mergeCell ref="F3:G3"/>
    <mergeCell ref="F9:G9"/>
    <mergeCell ref="F10:G10"/>
    <mergeCell ref="F11:G11"/>
    <mergeCell ref="F12:G12"/>
    <mergeCell ref="F13:G13"/>
    <mergeCell ref="B60:H60"/>
    <mergeCell ref="F14:G14"/>
    <mergeCell ref="F15:G15"/>
    <mergeCell ref="F16:G16"/>
    <mergeCell ref="F17:G17"/>
    <mergeCell ref="G61:H61"/>
    <mergeCell ref="G62:H62"/>
    <mergeCell ref="G63:H63"/>
    <mergeCell ref="G64:H64"/>
    <mergeCell ref="G67:H67"/>
    <mergeCell ref="G78:H78"/>
    <mergeCell ref="G80:H80"/>
    <mergeCell ref="G69:H69"/>
    <mergeCell ref="G70:H71"/>
    <mergeCell ref="G72:H72"/>
    <mergeCell ref="G75:H75"/>
    <mergeCell ref="G76:H77"/>
    <mergeCell ref="H85:H86"/>
    <mergeCell ref="H87:H88"/>
    <mergeCell ref="G85:G86"/>
    <mergeCell ref="G87:G88"/>
    <mergeCell ref="G81:H81"/>
    <mergeCell ref="G82:H82"/>
  </mergeCells>
  <phoneticPr fontId="22" type="noConversion"/>
  <hyperlinks>
    <hyperlink ref="G36" r:id="rId1" xr:uid="{00000000-0004-0000-0400-000001000000}"/>
    <hyperlink ref="H87" r:id="rId2" xr:uid="{00000000-0004-0000-0400-000002000000}"/>
    <hyperlink ref="G47" r:id="rId3" xr:uid="{00000000-0004-0000-0400-000003000000}"/>
    <hyperlink ref="G42" r:id="rId4" location="q=galones+a+litros&amp;*" xr:uid="{00000000-0004-0000-0400-000004000000}"/>
    <hyperlink ref="G53" r:id="rId5" xr:uid="{00000000-0004-0000-0400-000005000000}"/>
    <hyperlink ref="G76" r:id="rId6" location="q=galones+a+litros&amp;*" xr:uid="{00000000-0004-0000-0400-000006000000}"/>
    <hyperlink ref="G70" r:id="rId7" xr:uid="{00000000-0004-0000-0400-000007000000}"/>
  </hyperlinks>
  <pageMargins left="0.7" right="0.7" top="0.75" bottom="0.75" header="0.3" footer="0.3"/>
  <pageSetup orientation="portrait" r:id="rId8"/>
  <ignoredErrors>
    <ignoredError sqref="E21:E23 C21:C24 C88:F89 C87:E87 F87 C53:F55 C56:D56 F56 C90:D90 F90 C114:C115" unlockedFormula="1"/>
  </ignoredErrors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44"/>
  <sheetViews>
    <sheetView zoomScale="70" zoomScaleNormal="70" workbookViewId="0">
      <selection activeCell="C43" sqref="C43"/>
    </sheetView>
  </sheetViews>
  <sheetFormatPr baseColWidth="10" defaultRowHeight="15"/>
  <cols>
    <col min="1" max="1" width="35.85546875" style="67" customWidth="1"/>
    <col min="2" max="2" width="28.85546875" style="67" customWidth="1"/>
    <col min="3" max="3" width="25.42578125" style="67" customWidth="1"/>
    <col min="4" max="4" width="15.28515625" style="67" customWidth="1"/>
    <col min="5" max="5" width="15.85546875" style="67" customWidth="1"/>
    <col min="6" max="6" width="15.85546875" style="67" bestFit="1" customWidth="1"/>
    <col min="7" max="7" width="11.5703125" style="67" bestFit="1" customWidth="1"/>
    <col min="8" max="8" width="14.85546875" style="67" customWidth="1"/>
    <col min="9" max="9" width="23.28515625" style="67" bestFit="1" customWidth="1"/>
    <col min="10" max="10" width="21" style="67" customWidth="1"/>
    <col min="11" max="11" width="16.85546875" style="67" customWidth="1"/>
    <col min="12" max="16384" width="11.42578125" style="67"/>
  </cols>
  <sheetData>
    <row r="1" spans="1:34" ht="31.5" customHeight="1">
      <c r="K1" s="89"/>
    </row>
    <row r="2" spans="1:34" ht="18.75">
      <c r="A2" s="300" t="s">
        <v>102</v>
      </c>
      <c r="B2" s="300"/>
      <c r="C2" s="300"/>
      <c r="D2" s="300"/>
      <c r="F2" s="92"/>
      <c r="G2" s="92"/>
      <c r="H2" s="92"/>
      <c r="I2" s="93"/>
      <c r="J2" s="93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</row>
    <row r="3" spans="1:34">
      <c r="A3" s="210" t="s">
        <v>5</v>
      </c>
      <c r="B3" s="210" t="str">
        <f>+'CONSUMOS Y PRODUCCIÓN'!B2</f>
        <v>ENERGÍA ELÉCTRICA</v>
      </c>
      <c r="C3" s="210" t="s">
        <v>154</v>
      </c>
      <c r="D3" s="210" t="s">
        <v>45</v>
      </c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</row>
    <row r="4" spans="1:34">
      <c r="A4" s="94" t="str">
        <f>+'CONSUMOS Y PRODUCCIÓN'!B4</f>
        <v>Enero</v>
      </c>
      <c r="B4" s="95">
        <f>+'CONSUMOS Y PRODUCCIÓN'!C4</f>
        <v>36049</v>
      </c>
      <c r="C4" s="87">
        <v>0</v>
      </c>
      <c r="D4" s="87">
        <f t="shared" ref="D4:D15" si="0">+SUM(B4:C4)</f>
        <v>36049</v>
      </c>
      <c r="F4" s="90"/>
      <c r="G4" s="96"/>
      <c r="H4" s="97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</row>
    <row r="5" spans="1:34">
      <c r="A5" s="94" t="str">
        <f>+'CONSUMOS Y PRODUCCIÓN'!B5</f>
        <v>Febrero</v>
      </c>
      <c r="B5" s="95">
        <f>+'CONSUMOS Y PRODUCCIÓN'!C5</f>
        <v>35655</v>
      </c>
      <c r="C5" s="87">
        <v>0</v>
      </c>
      <c r="D5" s="87">
        <f t="shared" si="0"/>
        <v>35655</v>
      </c>
      <c r="F5" s="90"/>
      <c r="G5" s="96"/>
      <c r="H5" s="97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</row>
    <row r="6" spans="1:34">
      <c r="A6" s="94" t="str">
        <f>+'CONSUMOS Y PRODUCCIÓN'!B6</f>
        <v>Marzo</v>
      </c>
      <c r="B6" s="95">
        <f>+'CONSUMOS Y PRODUCCIÓN'!C6</f>
        <v>44426</v>
      </c>
      <c r="C6" s="87">
        <v>0</v>
      </c>
      <c r="D6" s="87">
        <f t="shared" si="0"/>
        <v>44426</v>
      </c>
      <c r="F6" s="90"/>
      <c r="G6" s="96"/>
      <c r="H6" s="97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ht="18">
      <c r="A7" s="94" t="str">
        <f>+'CONSUMOS Y PRODUCCIÓN'!B7</f>
        <v>Abril</v>
      </c>
      <c r="B7" s="95">
        <f>+'CONSUMOS Y PRODUCCIÓN'!C7</f>
        <v>45190</v>
      </c>
      <c r="C7" s="87">
        <v>0</v>
      </c>
      <c r="D7" s="87">
        <f t="shared" si="0"/>
        <v>45190</v>
      </c>
      <c r="F7" s="90"/>
      <c r="G7" s="96"/>
      <c r="H7" s="97"/>
      <c r="I7" s="98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>
      <c r="A8" s="94" t="str">
        <f>+'CONSUMOS Y PRODUCCIÓN'!B8</f>
        <v>Mayo</v>
      </c>
      <c r="B8" s="95">
        <f>+'CONSUMOS Y PRODUCCIÓN'!C8</f>
        <v>49563</v>
      </c>
      <c r="C8" s="87">
        <v>0</v>
      </c>
      <c r="D8" s="87">
        <f t="shared" si="0"/>
        <v>49563</v>
      </c>
      <c r="F8" s="90"/>
      <c r="G8" s="96"/>
      <c r="H8" s="97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</row>
    <row r="9" spans="1:34">
      <c r="A9" s="94" t="str">
        <f>+'CONSUMOS Y PRODUCCIÓN'!B9</f>
        <v>Junio</v>
      </c>
      <c r="B9" s="95">
        <f>+'CONSUMOS Y PRODUCCIÓN'!C9</f>
        <v>52679</v>
      </c>
      <c r="C9" s="87">
        <v>0</v>
      </c>
      <c r="D9" s="87">
        <f t="shared" si="0"/>
        <v>52679</v>
      </c>
      <c r="F9" s="90"/>
      <c r="G9" s="96"/>
      <c r="H9" s="97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</row>
    <row r="10" spans="1:34">
      <c r="A10" s="94" t="str">
        <f>+'CONSUMOS Y PRODUCCIÓN'!B10</f>
        <v>Julio</v>
      </c>
      <c r="B10" s="95">
        <f>+'CONSUMOS Y PRODUCCIÓN'!C10</f>
        <v>56554</v>
      </c>
      <c r="C10" s="87">
        <v>0</v>
      </c>
      <c r="D10" s="87">
        <f t="shared" si="0"/>
        <v>56554</v>
      </c>
      <c r="F10" s="90"/>
      <c r="G10" s="96"/>
      <c r="H10" s="97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</row>
    <row r="11" spans="1:34">
      <c r="A11" s="94" t="str">
        <f>+'CONSUMOS Y PRODUCCIÓN'!B11</f>
        <v>Agosto</v>
      </c>
      <c r="B11" s="95">
        <f>+'CONSUMOS Y PRODUCCIÓN'!C11</f>
        <v>59167</v>
      </c>
      <c r="C11" s="87">
        <v>0</v>
      </c>
      <c r="D11" s="87">
        <f t="shared" si="0"/>
        <v>59167</v>
      </c>
      <c r="F11" s="90"/>
      <c r="G11" s="96"/>
      <c r="H11" s="97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</row>
    <row r="12" spans="1:34">
      <c r="A12" s="94" t="str">
        <f>+'CONSUMOS Y PRODUCCIÓN'!B12</f>
        <v>Septiembre</v>
      </c>
      <c r="B12" s="95">
        <f>+'CONSUMOS Y PRODUCCIÓN'!C12</f>
        <v>58396</v>
      </c>
      <c r="C12" s="87">
        <v>0</v>
      </c>
      <c r="D12" s="87">
        <f t="shared" si="0"/>
        <v>58396</v>
      </c>
      <c r="F12" s="90"/>
      <c r="G12" s="96"/>
      <c r="H12" s="97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</row>
    <row r="13" spans="1:34">
      <c r="A13" s="94" t="str">
        <f>+'CONSUMOS Y PRODUCCIÓN'!B13</f>
        <v>Octubre</v>
      </c>
      <c r="B13" s="95">
        <f>+'CONSUMOS Y PRODUCCIÓN'!C13</f>
        <v>61854</v>
      </c>
      <c r="C13" s="87">
        <v>0</v>
      </c>
      <c r="D13" s="87">
        <f t="shared" si="0"/>
        <v>61854</v>
      </c>
      <c r="F13" s="90"/>
      <c r="G13" s="96"/>
      <c r="H13" s="97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</row>
    <row r="14" spans="1:34">
      <c r="A14" s="94" t="str">
        <f>+'CONSUMOS Y PRODUCCIÓN'!B14</f>
        <v>Noviembre</v>
      </c>
      <c r="B14" s="95">
        <f>+'CONSUMOS Y PRODUCCIÓN'!C14</f>
        <v>62279</v>
      </c>
      <c r="C14" s="87">
        <v>0</v>
      </c>
      <c r="D14" s="87">
        <f t="shared" si="0"/>
        <v>62279</v>
      </c>
      <c r="F14" s="90"/>
      <c r="G14" s="96"/>
      <c r="H14" s="97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</row>
    <row r="15" spans="1:34">
      <c r="A15" s="94" t="str">
        <f>+'CONSUMOS Y PRODUCCIÓN'!B15</f>
        <v>Diciembre</v>
      </c>
      <c r="B15" s="95">
        <f>+'CONSUMOS Y PRODUCCIÓN'!C15</f>
        <v>64488</v>
      </c>
      <c r="C15" s="87">
        <v>0</v>
      </c>
      <c r="D15" s="87">
        <f t="shared" si="0"/>
        <v>64488</v>
      </c>
      <c r="F15" s="90"/>
      <c r="G15" s="96"/>
      <c r="H15" s="97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</row>
    <row r="16" spans="1:34">
      <c r="A16" s="94"/>
      <c r="B16" s="95"/>
      <c r="C16" s="87"/>
      <c r="D16" s="87"/>
      <c r="F16" s="90"/>
      <c r="G16" s="96"/>
      <c r="H16" s="97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</row>
    <row r="17" spans="1:34">
      <c r="A17" s="94"/>
      <c r="B17" s="95"/>
      <c r="C17" s="87"/>
      <c r="D17" s="87"/>
      <c r="F17" s="90"/>
      <c r="G17" s="96"/>
      <c r="H17" s="97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</row>
    <row r="18" spans="1:34">
      <c r="A18" s="56" t="s">
        <v>90</v>
      </c>
      <c r="B18" s="141">
        <f>+SUM(B4:B15)</f>
        <v>626300</v>
      </c>
      <c r="C18" s="141">
        <f>+SUM(C4:C15)</f>
        <v>0</v>
      </c>
      <c r="D18" s="141">
        <f>+SUM(D4:D15)</f>
        <v>626300</v>
      </c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</row>
    <row r="19" spans="1:34">
      <c r="A19" s="60" t="s">
        <v>9</v>
      </c>
      <c r="B19" s="142">
        <f>+AVERAGE(B4:B17)</f>
        <v>52191.666666666664</v>
      </c>
      <c r="C19" s="142">
        <f>+AVERAGE(C4:C17)</f>
        <v>0</v>
      </c>
      <c r="D19" s="142">
        <f>+AVERAGE(D4:D17)</f>
        <v>52191.666666666664</v>
      </c>
      <c r="F19" s="90"/>
      <c r="G19" s="96"/>
      <c r="H19" s="97"/>
      <c r="I19" s="97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</row>
    <row r="20" spans="1:34">
      <c r="A20" s="60" t="s">
        <v>23</v>
      </c>
      <c r="B20" s="142">
        <f>+MAX(B4:B17)</f>
        <v>64488</v>
      </c>
      <c r="C20" s="142">
        <f>+MAX(C4:C17)</f>
        <v>0</v>
      </c>
      <c r="D20" s="142">
        <f>+MAX(D4:D17)</f>
        <v>64488</v>
      </c>
      <c r="F20" s="90"/>
      <c r="G20" s="96"/>
      <c r="H20" s="97"/>
      <c r="I20" s="97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</row>
    <row r="21" spans="1:34">
      <c r="A21" s="60" t="s">
        <v>24</v>
      </c>
      <c r="B21" s="142">
        <f>+MIN(B5:B17)</f>
        <v>35655</v>
      </c>
      <c r="C21" s="142">
        <f>+MIN(C5:C17)</f>
        <v>0</v>
      </c>
      <c r="D21" s="142">
        <f>+MIN(D5:D17)</f>
        <v>35655</v>
      </c>
      <c r="F21" s="90"/>
      <c r="G21" s="96"/>
      <c r="H21" s="97"/>
      <c r="I21" s="97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</row>
    <row r="22" spans="1:34">
      <c r="A22" s="64"/>
      <c r="B22" s="102"/>
      <c r="C22" s="102"/>
      <c r="D22" s="102"/>
      <c r="F22" s="90"/>
      <c r="G22" s="96"/>
      <c r="H22" s="97"/>
      <c r="I22" s="97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</row>
    <row r="23" spans="1:34">
      <c r="F23" s="90"/>
      <c r="G23" s="96"/>
      <c r="H23" s="97"/>
      <c r="I23" s="97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</row>
    <row r="24" spans="1:34">
      <c r="A24" s="298" t="s">
        <v>47</v>
      </c>
      <c r="B24" s="299"/>
      <c r="C24" s="210"/>
      <c r="D24" s="208"/>
      <c r="F24" s="90"/>
      <c r="G24" s="96"/>
      <c r="H24" s="97"/>
      <c r="I24" s="97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</row>
    <row r="25" spans="1:34">
      <c r="A25" s="210" t="s">
        <v>48</v>
      </c>
      <c r="B25" s="210" t="s">
        <v>26</v>
      </c>
      <c r="C25" s="210" t="s">
        <v>49</v>
      </c>
      <c r="D25" s="301"/>
      <c r="F25" s="90"/>
      <c r="G25" s="96"/>
      <c r="H25" s="97"/>
      <c r="I25" s="97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</row>
    <row r="26" spans="1:34">
      <c r="A26" s="236" t="str">
        <f>+B3</f>
        <v>ENERGÍA ELÉCTRICA</v>
      </c>
      <c r="B26" s="87">
        <f>+B18</f>
        <v>626300</v>
      </c>
      <c r="C26" s="103">
        <f>+B26/$B$30</f>
        <v>1</v>
      </c>
      <c r="D26" s="301"/>
      <c r="F26" s="90"/>
      <c r="G26" s="96"/>
      <c r="H26" s="97"/>
      <c r="I26" s="97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</row>
    <row r="27" spans="1:34">
      <c r="A27" s="236" t="str">
        <f>+C3</f>
        <v xml:space="preserve">GAS NATURAL </v>
      </c>
      <c r="B27" s="87">
        <f>+C18</f>
        <v>0</v>
      </c>
      <c r="C27" s="103">
        <f>+B27/$B$30</f>
        <v>0</v>
      </c>
      <c r="D27" s="301"/>
      <c r="F27" s="90"/>
      <c r="G27" s="96"/>
      <c r="H27" s="97"/>
      <c r="I27" s="97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</row>
    <row r="28" spans="1:34" hidden="1">
      <c r="A28" s="140" t="e">
        <f>+#REF!</f>
        <v>#REF!</v>
      </c>
      <c r="B28" s="87" t="e">
        <f>+#REF!</f>
        <v>#REF!</v>
      </c>
      <c r="C28" s="103" t="e">
        <f>+B28/$B$30</f>
        <v>#REF!</v>
      </c>
      <c r="D28" s="301"/>
      <c r="F28" s="90"/>
      <c r="G28" s="96"/>
      <c r="H28" s="97"/>
      <c r="I28" s="97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</row>
    <row r="29" spans="1:34" hidden="1">
      <c r="A29" s="140" t="e">
        <f>+#REF!</f>
        <v>#REF!</v>
      </c>
      <c r="B29" s="87" t="e">
        <f>+#REF!</f>
        <v>#REF!</v>
      </c>
      <c r="C29" s="103" t="e">
        <f>+B29/$B$30</f>
        <v>#REF!</v>
      </c>
      <c r="D29" s="301"/>
      <c r="F29" s="90"/>
      <c r="G29" s="96"/>
      <c r="H29" s="97"/>
      <c r="I29" s="97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</row>
    <row r="30" spans="1:34">
      <c r="A30" s="77" t="s">
        <v>30</v>
      </c>
      <c r="B30" s="87">
        <f>+SUM(B26:B27)</f>
        <v>626300</v>
      </c>
      <c r="C30" s="99"/>
      <c r="D30" s="301"/>
      <c r="G30" s="96"/>
      <c r="H30" s="97"/>
      <c r="I30" s="97"/>
    </row>
    <row r="31" spans="1:34">
      <c r="G31" s="96"/>
    </row>
    <row r="32" spans="1:34">
      <c r="G32" s="96"/>
    </row>
    <row r="33" spans="1:7">
      <c r="A33" s="278" t="s">
        <v>50</v>
      </c>
      <c r="B33" s="278"/>
      <c r="C33" s="278"/>
      <c r="G33" s="96"/>
    </row>
    <row r="34" spans="1:7">
      <c r="A34" s="210" t="s">
        <v>48</v>
      </c>
      <c r="B34" s="210" t="s">
        <v>51</v>
      </c>
      <c r="C34" s="210" t="s">
        <v>49</v>
      </c>
      <c r="G34" s="96"/>
    </row>
    <row r="35" spans="1:7">
      <c r="A35" s="236" t="str">
        <f>+A26</f>
        <v>ENERGÍA ELÉCTRICA</v>
      </c>
      <c r="B35" s="101">
        <f>+'CONSUMOS Y PRODUCCIÓN'!E24</f>
        <v>299584863.94</v>
      </c>
      <c r="C35" s="103">
        <f>+B35/$B$39</f>
        <v>1</v>
      </c>
      <c r="G35" s="96"/>
    </row>
    <row r="36" spans="1:7">
      <c r="A36" s="236" t="str">
        <f>+A27</f>
        <v xml:space="preserve">GAS NATURAL </v>
      </c>
      <c r="B36" s="101">
        <v>0</v>
      </c>
      <c r="C36" s="103">
        <f>+B36/$B$39</f>
        <v>0</v>
      </c>
      <c r="G36" s="96"/>
    </row>
    <row r="37" spans="1:7" hidden="1">
      <c r="A37" s="140" t="e">
        <f t="shared" ref="A37" si="1">+A28</f>
        <v>#REF!</v>
      </c>
      <c r="B37" s="101">
        <f>+'CONSUMOS Y PRODUCCIÓN'!E56</f>
        <v>0</v>
      </c>
      <c r="C37" s="103">
        <f t="shared" ref="C37" si="2">+B37/$B$39</f>
        <v>0</v>
      </c>
      <c r="G37" s="96"/>
    </row>
    <row r="38" spans="1:7" hidden="1">
      <c r="A38" s="140" t="e">
        <f>+A29</f>
        <v>#REF!</v>
      </c>
      <c r="B38" s="101">
        <f>+'CONSUMOS Y PRODUCCIÓN'!E90</f>
        <v>0</v>
      </c>
      <c r="C38" s="103">
        <f>+B38/$B$39</f>
        <v>0</v>
      </c>
      <c r="G38" s="96"/>
    </row>
    <row r="39" spans="1:7">
      <c r="A39" s="86" t="s">
        <v>30</v>
      </c>
      <c r="B39" s="101">
        <f>SUM(B35:B38)</f>
        <v>299584863.94</v>
      </c>
      <c r="C39" s="100"/>
      <c r="G39" s="96"/>
    </row>
    <row r="40" spans="1:7">
      <c r="G40" s="96"/>
    </row>
    <row r="41" spans="1:7">
      <c r="G41" s="96"/>
    </row>
    <row r="42" spans="1:7">
      <c r="G42" s="96"/>
    </row>
    <row r="43" spans="1:7">
      <c r="G43" s="96"/>
    </row>
    <row r="44" spans="1:7">
      <c r="G44" s="96"/>
    </row>
  </sheetData>
  <mergeCells count="4">
    <mergeCell ref="A24:B24"/>
    <mergeCell ref="A33:C33"/>
    <mergeCell ref="A2:D2"/>
    <mergeCell ref="D25:D30"/>
  </mergeCells>
  <pageMargins left="0.7" right="0.7" top="0.75" bottom="0.75" header="0.3" footer="0.3"/>
  <pageSetup orientation="portrait" r:id="rId1"/>
  <ignoredErrors>
    <ignoredError sqref="B19:C21 D19:D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/>
  <dimension ref="A1:S101"/>
  <sheetViews>
    <sheetView workbookViewId="0">
      <selection activeCell="E107" sqref="E107"/>
    </sheetView>
  </sheetViews>
  <sheetFormatPr baseColWidth="10" defaultRowHeight="15"/>
  <cols>
    <col min="2" max="2" width="3" customWidth="1"/>
    <col min="3" max="3" width="18.5703125" customWidth="1"/>
  </cols>
  <sheetData>
    <row r="1" spans="1:13" ht="15.75" thickBot="1">
      <c r="A1" s="3"/>
      <c r="B1" s="3"/>
      <c r="C1" s="3"/>
      <c r="D1" s="3"/>
      <c r="E1" s="3"/>
      <c r="F1" s="3"/>
      <c r="G1" s="3"/>
      <c r="H1" s="3"/>
      <c r="I1" s="50" t="s">
        <v>22</v>
      </c>
      <c r="J1" s="3"/>
      <c r="K1" s="3"/>
      <c r="L1" s="3"/>
      <c r="M1" s="3"/>
    </row>
    <row r="2" spans="1:13" ht="21">
      <c r="A2" s="3"/>
      <c r="B2" s="3"/>
      <c r="C2" s="4" t="s">
        <v>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1">
      <c r="A3" s="3"/>
      <c r="B3" s="3"/>
      <c r="C3" s="4"/>
      <c r="D3" s="3"/>
      <c r="E3" s="3"/>
      <c r="F3" s="3"/>
      <c r="G3" s="5"/>
      <c r="H3" s="3"/>
      <c r="I3" s="3"/>
      <c r="J3" s="3"/>
      <c r="K3" s="3"/>
      <c r="L3" s="3"/>
      <c r="M3" s="3"/>
    </row>
    <row r="4" spans="1:13" ht="15" customHeight="1">
      <c r="A4" s="3"/>
      <c r="B4" s="302" t="s">
        <v>5</v>
      </c>
      <c r="C4" s="302"/>
      <c r="F4" s="6" t="e">
        <f>+#REF!</f>
        <v>#REF!</v>
      </c>
      <c r="G4" s="6" t="e">
        <f>+#REF!</f>
        <v>#REF!</v>
      </c>
      <c r="H4" s="6" t="e">
        <f>+#REF!</f>
        <v>#REF!</v>
      </c>
      <c r="I4" s="6" t="e">
        <f>+#REF!</f>
        <v>#REF!</v>
      </c>
      <c r="L4" s="7"/>
      <c r="M4" s="3"/>
    </row>
    <row r="5" spans="1:13" ht="30">
      <c r="A5" s="3"/>
      <c r="B5" s="302"/>
      <c r="C5" s="302"/>
      <c r="D5" s="47" t="s">
        <v>60</v>
      </c>
      <c r="E5" s="47" t="s">
        <v>46</v>
      </c>
      <c r="F5" s="24" t="e">
        <f>+#REF!</f>
        <v>#REF!</v>
      </c>
      <c r="G5" s="47" t="s">
        <v>72</v>
      </c>
      <c r="H5" s="47" t="e">
        <f>+#REF!</f>
        <v>#REF!</v>
      </c>
      <c r="I5" s="47" t="e">
        <f>+#REF!</f>
        <v>#REF!</v>
      </c>
      <c r="L5" s="7"/>
      <c r="M5" s="3"/>
    </row>
    <row r="6" spans="1:13">
      <c r="A6" s="3"/>
      <c r="B6" s="302"/>
      <c r="C6" s="302"/>
      <c r="D6" s="24" t="e">
        <f>+#REF!</f>
        <v>#REF!</v>
      </c>
      <c r="E6" s="47" t="e">
        <f>+#REF!</f>
        <v>#REF!</v>
      </c>
      <c r="F6" s="47" t="e">
        <f>+#REF!</f>
        <v>#REF!</v>
      </c>
      <c r="G6" s="47" t="e">
        <f>+#REF!</f>
        <v>#REF!</v>
      </c>
      <c r="H6" s="47" t="e">
        <f>+#REF!</f>
        <v>#REF!</v>
      </c>
      <c r="I6" s="47" t="e">
        <f>+#REF!</f>
        <v>#REF!</v>
      </c>
      <c r="L6" s="7"/>
      <c r="M6" s="3"/>
    </row>
    <row r="7" spans="1:13">
      <c r="A7" s="3"/>
      <c r="B7" s="8">
        <f>+'[4]Consumo Energeticos'!B7</f>
        <v>1</v>
      </c>
      <c r="C7" s="9" t="e">
        <f>+#REF!</f>
        <v>#REF!</v>
      </c>
      <c r="D7" s="39" t="e">
        <f>+#REF!</f>
        <v>#REF!</v>
      </c>
      <c r="E7" s="39" t="e">
        <f>+#REF!</f>
        <v>#REF!</v>
      </c>
      <c r="F7" s="39" t="e">
        <f>+#REF!</f>
        <v>#REF!</v>
      </c>
      <c r="G7" s="39" t="e">
        <f>+SUM(#REF!)</f>
        <v>#REF!</v>
      </c>
      <c r="H7" s="39" t="e">
        <f>+#REF!</f>
        <v>#REF!</v>
      </c>
      <c r="I7" s="39" t="e">
        <f>+#REF!</f>
        <v>#REF!</v>
      </c>
      <c r="L7" s="7"/>
      <c r="M7" s="3"/>
    </row>
    <row r="8" spans="1:13">
      <c r="A8" s="3"/>
      <c r="B8" s="8">
        <f>+'[4]Consumo Energeticos'!B8</f>
        <v>2</v>
      </c>
      <c r="C8" s="9" t="e">
        <f>+#REF!</f>
        <v>#REF!</v>
      </c>
      <c r="D8" s="39" t="e">
        <f>+#REF!</f>
        <v>#REF!</v>
      </c>
      <c r="E8" s="39" t="e">
        <f>+#REF!</f>
        <v>#REF!</v>
      </c>
      <c r="F8" s="39" t="e">
        <f>+#REF!</f>
        <v>#REF!</v>
      </c>
      <c r="G8" s="39" t="e">
        <f>+SUM(#REF!)</f>
        <v>#REF!</v>
      </c>
      <c r="H8" s="39" t="e">
        <f>+#REF!</f>
        <v>#REF!</v>
      </c>
      <c r="I8" s="39" t="e">
        <f>+#REF!</f>
        <v>#REF!</v>
      </c>
      <c r="L8" s="7"/>
      <c r="M8" s="3"/>
    </row>
    <row r="9" spans="1:13">
      <c r="A9" s="3"/>
      <c r="B9" s="8">
        <f>+'[4]Consumo Energeticos'!B9</f>
        <v>3</v>
      </c>
      <c r="C9" s="9" t="e">
        <f>+#REF!</f>
        <v>#REF!</v>
      </c>
      <c r="D9" s="39" t="e">
        <f>+#REF!</f>
        <v>#REF!</v>
      </c>
      <c r="E9" s="39" t="e">
        <f>+#REF!</f>
        <v>#REF!</v>
      </c>
      <c r="F9" s="39" t="e">
        <f>+#REF!</f>
        <v>#REF!</v>
      </c>
      <c r="G9" s="39" t="e">
        <f>+SUM(#REF!)</f>
        <v>#REF!</v>
      </c>
      <c r="H9" s="39" t="e">
        <f>+#REF!</f>
        <v>#REF!</v>
      </c>
      <c r="I9" s="39" t="e">
        <f>+#REF!</f>
        <v>#REF!</v>
      </c>
      <c r="L9" s="7"/>
      <c r="M9" s="3"/>
    </row>
    <row r="10" spans="1:13">
      <c r="A10" s="3"/>
      <c r="B10" s="8">
        <f>+'[4]Consumo Energeticos'!B10</f>
        <v>4</v>
      </c>
      <c r="C10" s="9" t="e">
        <f>+#REF!</f>
        <v>#REF!</v>
      </c>
      <c r="D10" s="39" t="e">
        <f>+#REF!</f>
        <v>#REF!</v>
      </c>
      <c r="E10" s="39" t="e">
        <f>+#REF!</f>
        <v>#REF!</v>
      </c>
      <c r="F10" s="39" t="e">
        <f>+#REF!</f>
        <v>#REF!</v>
      </c>
      <c r="G10" s="39" t="e">
        <f>+SUM(#REF!)</f>
        <v>#REF!</v>
      </c>
      <c r="H10" s="39" t="e">
        <f>+#REF!</f>
        <v>#REF!</v>
      </c>
      <c r="I10" s="39" t="e">
        <f>+#REF!</f>
        <v>#REF!</v>
      </c>
      <c r="L10" s="7"/>
      <c r="M10" s="3"/>
    </row>
    <row r="11" spans="1:13">
      <c r="A11" s="3"/>
      <c r="B11" s="8">
        <f>+'[4]Consumo Energeticos'!B11</f>
        <v>5</v>
      </c>
      <c r="C11" s="9" t="e">
        <f>+#REF!</f>
        <v>#REF!</v>
      </c>
      <c r="D11" s="39" t="e">
        <f>+#REF!</f>
        <v>#REF!</v>
      </c>
      <c r="E11" s="39" t="e">
        <f>+#REF!</f>
        <v>#REF!</v>
      </c>
      <c r="F11" s="39" t="e">
        <f>+#REF!</f>
        <v>#REF!</v>
      </c>
      <c r="G11" s="39" t="e">
        <f>+SUM(#REF!)</f>
        <v>#REF!</v>
      </c>
      <c r="H11" s="39" t="e">
        <f>+#REF!</f>
        <v>#REF!</v>
      </c>
      <c r="I11" s="39" t="e">
        <f>+#REF!</f>
        <v>#REF!</v>
      </c>
      <c r="L11" s="7"/>
      <c r="M11" s="3"/>
    </row>
    <row r="12" spans="1:13">
      <c r="A12" s="3"/>
      <c r="B12" s="8">
        <f>+'[4]Consumo Energeticos'!B12</f>
        <v>6</v>
      </c>
      <c r="C12" s="9" t="e">
        <f>+#REF!</f>
        <v>#REF!</v>
      </c>
      <c r="D12" s="39" t="e">
        <f>+#REF!</f>
        <v>#REF!</v>
      </c>
      <c r="E12" s="39" t="e">
        <f>+#REF!</f>
        <v>#REF!</v>
      </c>
      <c r="F12" s="39" t="e">
        <f>+#REF!</f>
        <v>#REF!</v>
      </c>
      <c r="G12" s="39" t="e">
        <f>+SUM(#REF!)</f>
        <v>#REF!</v>
      </c>
      <c r="H12" s="39" t="e">
        <f>+#REF!</f>
        <v>#REF!</v>
      </c>
      <c r="I12" s="39" t="e">
        <f>+#REF!</f>
        <v>#REF!</v>
      </c>
      <c r="L12" s="7"/>
      <c r="M12" s="3"/>
    </row>
    <row r="13" spans="1:13">
      <c r="A13" s="3"/>
      <c r="B13" s="8">
        <f>+'[4]Consumo Energeticos'!B13</f>
        <v>7</v>
      </c>
      <c r="C13" s="9" t="e">
        <f>+#REF!</f>
        <v>#REF!</v>
      </c>
      <c r="D13" s="39" t="e">
        <f>+#REF!</f>
        <v>#REF!</v>
      </c>
      <c r="E13" s="39" t="e">
        <f>+#REF!</f>
        <v>#REF!</v>
      </c>
      <c r="F13" s="39" t="e">
        <f>+#REF!</f>
        <v>#REF!</v>
      </c>
      <c r="G13" s="39" t="e">
        <f>+SUM(#REF!)</f>
        <v>#REF!</v>
      </c>
      <c r="H13" s="39" t="e">
        <f>+#REF!</f>
        <v>#REF!</v>
      </c>
      <c r="I13" s="39" t="e">
        <f>+#REF!</f>
        <v>#REF!</v>
      </c>
      <c r="L13" s="7"/>
      <c r="M13" s="3"/>
    </row>
    <row r="14" spans="1:13">
      <c r="A14" s="3"/>
      <c r="B14" s="8">
        <f>+'[4]Consumo Energeticos'!B14</f>
        <v>8</v>
      </c>
      <c r="C14" s="9" t="e">
        <f>+#REF!</f>
        <v>#REF!</v>
      </c>
      <c r="D14" s="39" t="e">
        <f>+#REF!</f>
        <v>#REF!</v>
      </c>
      <c r="E14" s="39" t="e">
        <f>+#REF!</f>
        <v>#REF!</v>
      </c>
      <c r="F14" s="39" t="e">
        <f>+#REF!</f>
        <v>#REF!</v>
      </c>
      <c r="G14" s="39" t="e">
        <f>+SUM(#REF!)</f>
        <v>#REF!</v>
      </c>
      <c r="H14" s="39" t="e">
        <f>+#REF!</f>
        <v>#REF!</v>
      </c>
      <c r="I14" s="39" t="e">
        <f>+#REF!</f>
        <v>#REF!</v>
      </c>
      <c r="L14" s="7"/>
      <c r="M14" s="3"/>
    </row>
    <row r="15" spans="1:13">
      <c r="A15" s="3"/>
      <c r="B15" s="8">
        <f>+'[4]Consumo Energeticos'!B15</f>
        <v>9</v>
      </c>
      <c r="C15" s="9" t="e">
        <f>+#REF!</f>
        <v>#REF!</v>
      </c>
      <c r="D15" s="39" t="e">
        <f>+#REF!</f>
        <v>#REF!</v>
      </c>
      <c r="E15" s="39" t="e">
        <f>+#REF!</f>
        <v>#REF!</v>
      </c>
      <c r="F15" s="39" t="e">
        <f>+#REF!</f>
        <v>#REF!</v>
      </c>
      <c r="G15" s="39" t="e">
        <f>+SUM(#REF!)</f>
        <v>#REF!</v>
      </c>
      <c r="H15" s="39" t="e">
        <f>+#REF!</f>
        <v>#REF!</v>
      </c>
      <c r="I15" s="39" t="e">
        <f>+#REF!</f>
        <v>#REF!</v>
      </c>
      <c r="L15" s="7"/>
      <c r="M15" s="3"/>
    </row>
    <row r="16" spans="1:13">
      <c r="A16" s="3"/>
      <c r="B16" s="8">
        <f>+'[4]Consumo Energeticos'!B16</f>
        <v>10</v>
      </c>
      <c r="C16" s="9" t="e">
        <f>+#REF!</f>
        <v>#REF!</v>
      </c>
      <c r="D16" s="39" t="e">
        <f>+#REF!</f>
        <v>#REF!</v>
      </c>
      <c r="E16" s="39" t="e">
        <f>+#REF!</f>
        <v>#REF!</v>
      </c>
      <c r="F16" s="39" t="e">
        <f>+#REF!</f>
        <v>#REF!</v>
      </c>
      <c r="G16" s="39" t="e">
        <f>+SUM(#REF!)</f>
        <v>#REF!</v>
      </c>
      <c r="H16" s="39" t="e">
        <f>+#REF!</f>
        <v>#REF!</v>
      </c>
      <c r="I16" s="39" t="e">
        <f>+#REF!</f>
        <v>#REF!</v>
      </c>
      <c r="L16" s="7"/>
      <c r="M16" s="3"/>
    </row>
    <row r="17" spans="1:19">
      <c r="A17" s="3"/>
      <c r="B17" s="8">
        <f>+'[4]Consumo Energeticos'!B17</f>
        <v>11</v>
      </c>
      <c r="C17" s="9" t="e">
        <f>+#REF!</f>
        <v>#REF!</v>
      </c>
      <c r="D17" s="39" t="e">
        <f>+#REF!</f>
        <v>#REF!</v>
      </c>
      <c r="E17" s="39" t="e">
        <f>+#REF!</f>
        <v>#REF!</v>
      </c>
      <c r="F17" s="39" t="e">
        <f>+#REF!</f>
        <v>#REF!</v>
      </c>
      <c r="G17" s="39" t="e">
        <f>+SUM(#REF!)</f>
        <v>#REF!</v>
      </c>
      <c r="H17" s="39" t="e">
        <f>+#REF!</f>
        <v>#REF!</v>
      </c>
      <c r="I17" s="39" t="e">
        <f>+#REF!</f>
        <v>#REF!</v>
      </c>
      <c r="L17" s="7"/>
      <c r="M17" s="3"/>
    </row>
    <row r="18" spans="1:19">
      <c r="A18" s="3"/>
      <c r="B18" s="8">
        <f>+'[4]Consumo Energeticos'!B18</f>
        <v>12</v>
      </c>
      <c r="C18" s="9" t="e">
        <f>+#REF!</f>
        <v>#REF!</v>
      </c>
      <c r="D18" s="39" t="e">
        <f>+#REF!</f>
        <v>#REF!</v>
      </c>
      <c r="E18" s="39" t="e">
        <f>+#REF!</f>
        <v>#REF!</v>
      </c>
      <c r="F18" s="39" t="e">
        <f>+#REF!</f>
        <v>#REF!</v>
      </c>
      <c r="G18" s="39" t="e">
        <f>+SUM(#REF!)</f>
        <v>#REF!</v>
      </c>
      <c r="H18" s="39" t="e">
        <f>+#REF!</f>
        <v>#REF!</v>
      </c>
      <c r="I18" s="39" t="e">
        <f>+#REF!</f>
        <v>#REF!</v>
      </c>
      <c r="L18" s="7"/>
      <c r="M18" s="3"/>
    </row>
    <row r="19" spans="1:19" ht="15" customHeight="1">
      <c r="A19" s="3"/>
      <c r="B19" s="7"/>
      <c r="C19" s="7"/>
      <c r="D19" s="7"/>
      <c r="E19" s="7"/>
      <c r="F19" s="7"/>
      <c r="G19" s="11"/>
      <c r="H19" s="7"/>
      <c r="I19" s="7"/>
      <c r="J19" s="7"/>
      <c r="K19" s="7"/>
      <c r="L19" s="7"/>
      <c r="M19" s="3"/>
    </row>
    <row r="20" spans="1:19">
      <c r="A20" s="3"/>
      <c r="B20" s="7"/>
      <c r="C20" s="12" t="s">
        <v>11</v>
      </c>
      <c r="D20" s="13" t="e">
        <f>IF(SUM(D7:D18)=0,0,MAX(D7:D18))</f>
        <v>#REF!</v>
      </c>
      <c r="E20" s="13" t="e">
        <f>IF(SUM(E7:E18)=0,0,MAX(E7:E18))</f>
        <v>#REF!</v>
      </c>
      <c r="F20" s="13" t="e">
        <f>IF(SUM(F7:F18)=0,0,MAX(F7:F18))</f>
        <v>#REF!</v>
      </c>
      <c r="G20" s="13" t="e">
        <f>IF(SUM(G7:G18)=0,0,MAX(G7:G18))</f>
        <v>#REF!</v>
      </c>
      <c r="H20" s="13" t="e">
        <f t="shared" ref="H20:I20" si="0">IF(SUM(H7:H18)=0,0,MAX(H7:H18))</f>
        <v>#REF!</v>
      </c>
      <c r="I20" s="13" t="e">
        <f t="shared" si="0"/>
        <v>#REF!</v>
      </c>
      <c r="J20" s="42"/>
      <c r="K20" s="42"/>
      <c r="L20" s="7"/>
      <c r="M20" s="3"/>
    </row>
    <row r="21" spans="1:19">
      <c r="A21" s="3"/>
      <c r="B21" s="7"/>
      <c r="C21" s="12" t="s">
        <v>12</v>
      </c>
      <c r="D21" s="13" t="e">
        <f>IF(SUM(D7:D18)=0,0,MIN(D7:D18))</f>
        <v>#REF!</v>
      </c>
      <c r="E21" s="13" t="e">
        <f>IF(SUM(E7:E18)=0,0,MIN(E7:E18))</f>
        <v>#REF!</v>
      </c>
      <c r="F21" s="13" t="e">
        <f>IF(SUM(F7:F18)=0,0,MIN(F7:F18))</f>
        <v>#REF!</v>
      </c>
      <c r="G21" s="13" t="e">
        <f>IF(SUM(G7:G18)=0,0,MIN(G7:G18))</f>
        <v>#REF!</v>
      </c>
      <c r="H21" s="13" t="e">
        <f t="shared" ref="H21:I21" si="1">IF(SUM(H7:H18)=0,0,MIN(H7:H18))</f>
        <v>#REF!</v>
      </c>
      <c r="I21" s="13" t="e">
        <f t="shared" si="1"/>
        <v>#REF!</v>
      </c>
      <c r="J21" s="42"/>
      <c r="K21" s="42"/>
      <c r="L21" s="7"/>
      <c r="M21" s="3"/>
    </row>
    <row r="22" spans="1:19">
      <c r="A22" s="3"/>
      <c r="B22" s="7"/>
      <c r="C22" s="12" t="s">
        <v>9</v>
      </c>
      <c r="D22" s="13" t="e">
        <f>IF(SUM(D7:D18)=0,0,AVERAGE(D7:D18))</f>
        <v>#REF!</v>
      </c>
      <c r="E22" s="13" t="e">
        <f>IF(SUM(E7:E18)=0,0,AVERAGE(E7:E18))</f>
        <v>#REF!</v>
      </c>
      <c r="F22" s="13" t="e">
        <f>IF(SUM(F7:F18)=0,0,AVERAGE(F7:F18))</f>
        <v>#REF!</v>
      </c>
      <c r="G22" s="13" t="e">
        <f>IF(SUM(G7:G18)=0,0,AVERAGE(G7:G18))</f>
        <v>#REF!</v>
      </c>
      <c r="H22" s="13" t="e">
        <f t="shared" ref="H22:I22" si="2">IF(SUM(H7:H18)=0,0,AVERAGE(H7:H18))</f>
        <v>#REF!</v>
      </c>
      <c r="I22" s="13" t="e">
        <f t="shared" si="2"/>
        <v>#REF!</v>
      </c>
      <c r="J22" s="42"/>
      <c r="K22" s="42"/>
      <c r="L22" s="7"/>
      <c r="M22" s="3"/>
    </row>
    <row r="23" spans="1:19">
      <c r="A23" s="3"/>
      <c r="B23" s="7"/>
      <c r="C23" s="12" t="s">
        <v>10</v>
      </c>
      <c r="D23" s="13" t="e">
        <f>IF(SUM(D7:D18)=0,0,STDEV(D7:D18))</f>
        <v>#REF!</v>
      </c>
      <c r="E23" s="13" t="e">
        <f>IF(SUM(E7:E18)=0,0,STDEV(E7:E18))</f>
        <v>#REF!</v>
      </c>
      <c r="F23" s="13" t="e">
        <f>IF(SUM(F7:F18)=0,0,STDEV(F7:F18))</f>
        <v>#REF!</v>
      </c>
      <c r="G23" s="13" t="e">
        <f>IF(SUM(G7:G18)=0,0,STDEV(G7:G18))</f>
        <v>#REF!</v>
      </c>
      <c r="H23" s="13" t="e">
        <f t="shared" ref="H23:I23" si="3">IF(SUM(H7:H18)=0,0,STDEV(H7:H18))</f>
        <v>#REF!</v>
      </c>
      <c r="I23" s="13" t="e">
        <f t="shared" si="3"/>
        <v>#REF!</v>
      </c>
      <c r="J23" s="42"/>
      <c r="K23" s="42"/>
      <c r="L23" s="7"/>
      <c r="M23" s="3"/>
    </row>
    <row r="24" spans="1:19">
      <c r="A24" s="3"/>
      <c r="B24" s="7"/>
      <c r="C24" s="7"/>
      <c r="D24" s="7"/>
      <c r="E24" s="7"/>
      <c r="F24" s="7"/>
      <c r="G24" s="11"/>
      <c r="H24" s="7"/>
      <c r="I24" s="7"/>
      <c r="J24" s="10"/>
      <c r="K24" s="10"/>
      <c r="L24" s="7"/>
      <c r="M24" s="3"/>
    </row>
    <row r="25" spans="1:19">
      <c r="A25" s="3"/>
      <c r="B25" s="7"/>
      <c r="C25" s="15" t="s">
        <v>13</v>
      </c>
      <c r="D25" s="7"/>
      <c r="E25" s="7"/>
      <c r="F25" s="7"/>
      <c r="G25" s="7"/>
      <c r="H25" s="7"/>
      <c r="I25" s="7"/>
      <c r="J25" s="10"/>
      <c r="K25" s="10"/>
      <c r="L25" s="7"/>
      <c r="M25" s="3"/>
    </row>
    <row r="26" spans="1:19">
      <c r="A26" s="3"/>
      <c r="B26" s="7"/>
      <c r="C26" s="7"/>
      <c r="D26" s="7"/>
      <c r="E26" s="7"/>
      <c r="F26" s="7"/>
      <c r="G26" s="7"/>
      <c r="H26" s="7"/>
      <c r="I26" s="7"/>
      <c r="J26" s="10"/>
      <c r="K26" s="10"/>
      <c r="L26" s="7"/>
      <c r="M26" s="3"/>
    </row>
    <row r="27" spans="1:19">
      <c r="A27" s="3"/>
      <c r="B27" s="7"/>
      <c r="C27" s="305" t="s">
        <v>14</v>
      </c>
      <c r="D27" s="305"/>
      <c r="E27" s="16" t="e">
        <f>+LINEST(E7:E18,D7:D18)</f>
        <v>#VALUE!</v>
      </c>
      <c r="F27" s="17" t="e">
        <f>+LINEST(F7:F18,D7:D18)</f>
        <v>#VALUE!</v>
      </c>
      <c r="G27" s="17" t="e">
        <f>+LINEST(G7:G18,D7:D18)</f>
        <v>#VALUE!</v>
      </c>
      <c r="H27" s="17" t="e">
        <f>+LINEST(H7:H18,D7:D18)</f>
        <v>#VALUE!</v>
      </c>
      <c r="I27" s="17" t="e">
        <f>+LINEST(I7:I18,D7:D18)</f>
        <v>#VALUE!</v>
      </c>
      <c r="J27" s="14"/>
      <c r="K27" s="14"/>
      <c r="L27" s="7"/>
      <c r="M27" s="3"/>
    </row>
    <row r="28" spans="1:19">
      <c r="A28" s="3"/>
      <c r="B28" s="7"/>
      <c r="C28" s="305" t="s">
        <v>15</v>
      </c>
      <c r="D28" s="305"/>
      <c r="E28" s="17" t="e">
        <f>+INTERCEPT(E7:E18,D7:D18)</f>
        <v>#REF!</v>
      </c>
      <c r="F28" s="17" t="e">
        <f>+INTERCEPT(F7:F18,D7:D18)</f>
        <v>#REF!</v>
      </c>
      <c r="G28" s="17" t="e">
        <f>+INTERCEPT(G7:G18,D7:D18)</f>
        <v>#REF!</v>
      </c>
      <c r="H28" s="17" t="e">
        <f>+INTERCEPT(H7:H18,D7:D18)</f>
        <v>#REF!</v>
      </c>
      <c r="I28" s="17" t="e">
        <f>+INTERCEPT(I7:I18,D7:D18)</f>
        <v>#REF!</v>
      </c>
      <c r="J28" s="14"/>
      <c r="K28" s="14"/>
      <c r="L28" s="7"/>
      <c r="M28" s="3"/>
    </row>
    <row r="29" spans="1:19">
      <c r="A29" s="3"/>
      <c r="B29" s="7"/>
      <c r="C29" s="305" t="s">
        <v>16</v>
      </c>
      <c r="D29" s="305"/>
      <c r="E29" s="16" t="e">
        <f>+RSQ(E7:E18,D7:D18)</f>
        <v>#REF!</v>
      </c>
      <c r="F29" s="17" t="e">
        <f>+RSQ(F7:F18,D7:D18)</f>
        <v>#REF!</v>
      </c>
      <c r="G29" s="16" t="e">
        <f>+RSQ(G7:G18,D7:D18)</f>
        <v>#REF!</v>
      </c>
      <c r="H29" s="16" t="e">
        <f>+RSQ(H7:H18,D7:D18)</f>
        <v>#REF!</v>
      </c>
      <c r="I29" s="16" t="e">
        <f>+RSQ(I7:I18,D7:D18)</f>
        <v>#REF!</v>
      </c>
      <c r="J29" s="51"/>
      <c r="K29" s="51"/>
      <c r="L29" s="7"/>
      <c r="M29" s="3"/>
    </row>
    <row r="30" spans="1:19">
      <c r="A30" s="3"/>
      <c r="B30" s="7"/>
      <c r="C30" s="7"/>
      <c r="D30" s="7"/>
      <c r="E30" s="7"/>
      <c r="F30" s="7"/>
      <c r="G30" s="7"/>
      <c r="H30" s="7"/>
      <c r="I30" s="7"/>
      <c r="J30" s="10"/>
      <c r="K30" s="10"/>
      <c r="L30" s="7"/>
      <c r="M30" s="3"/>
    </row>
    <row r="31" spans="1:19">
      <c r="A31" s="3"/>
      <c r="B31" s="306" t="s">
        <v>5</v>
      </c>
      <c r="C31" s="306"/>
      <c r="D31" s="306" t="str">
        <f>+D5</f>
        <v xml:space="preserve">Producción </v>
      </c>
      <c r="E31" s="306" t="s">
        <v>7</v>
      </c>
      <c r="F31" s="52" t="s">
        <v>70</v>
      </c>
      <c r="G31" s="52"/>
      <c r="H31" s="52"/>
      <c r="I31" s="52"/>
      <c r="J31" s="303" t="s">
        <v>46</v>
      </c>
      <c r="K31" s="303"/>
      <c r="L31" s="303" t="s">
        <v>71</v>
      </c>
      <c r="M31" s="303"/>
      <c r="N31" s="303" t="s">
        <v>68</v>
      </c>
      <c r="O31" s="303"/>
      <c r="P31" s="303" t="s">
        <v>69</v>
      </c>
      <c r="Q31" s="303"/>
      <c r="R31" s="303" t="s">
        <v>27</v>
      </c>
      <c r="S31" s="303"/>
    </row>
    <row r="32" spans="1:19" ht="45">
      <c r="A32" s="3"/>
      <c r="B32" s="306"/>
      <c r="C32" s="306"/>
      <c r="D32" s="306"/>
      <c r="E32" s="306"/>
      <c r="F32" s="45" t="e">
        <f>+F5</f>
        <v>#REF!</v>
      </c>
      <c r="G32" s="45" t="s">
        <v>68</v>
      </c>
      <c r="H32" s="45" t="s">
        <v>61</v>
      </c>
      <c r="I32" s="45" t="s">
        <v>27</v>
      </c>
      <c r="J32" s="45" t="s">
        <v>17</v>
      </c>
      <c r="K32" s="45" t="s">
        <v>18</v>
      </c>
      <c r="L32" s="45" t="s">
        <v>17</v>
      </c>
      <c r="M32" s="48" t="s">
        <v>71</v>
      </c>
      <c r="N32" s="45" t="s">
        <v>17</v>
      </c>
      <c r="O32" s="45" t="s">
        <v>68</v>
      </c>
      <c r="P32" s="45" t="s">
        <v>17</v>
      </c>
      <c r="Q32" s="45" t="s">
        <v>69</v>
      </c>
      <c r="R32" s="45" t="s">
        <v>27</v>
      </c>
      <c r="S32" s="45" t="s">
        <v>69</v>
      </c>
    </row>
    <row r="33" spans="1:19">
      <c r="A33" s="3"/>
      <c r="B33" s="306"/>
      <c r="C33" s="306"/>
      <c r="D33" s="45" t="e">
        <f t="shared" ref="D33:D45" si="4">+D6</f>
        <v>#REF!</v>
      </c>
      <c r="E33" s="45" t="s">
        <v>6</v>
      </c>
      <c r="F33" s="45" t="e">
        <f>+F6</f>
        <v>#REF!</v>
      </c>
      <c r="G33" s="45" t="s">
        <v>25</v>
      </c>
      <c r="H33" s="45" t="s">
        <v>62</v>
      </c>
      <c r="I33" s="45" t="s">
        <v>37</v>
      </c>
      <c r="J33" s="45" t="e">
        <f>+D33</f>
        <v>#REF!</v>
      </c>
      <c r="K33" s="45" t="s">
        <v>6</v>
      </c>
      <c r="L33" s="45" t="e">
        <f>+J33</f>
        <v>#REF!</v>
      </c>
      <c r="M33" s="45" t="e">
        <f>+F33</f>
        <v>#REF!</v>
      </c>
      <c r="N33" s="45" t="e">
        <f>+L33</f>
        <v>#REF!</v>
      </c>
      <c r="O33" s="45" t="s">
        <v>73</v>
      </c>
      <c r="P33" s="45" t="s">
        <v>73</v>
      </c>
      <c r="Q33" s="45" t="s">
        <v>37</v>
      </c>
      <c r="R33" s="45" t="s">
        <v>73</v>
      </c>
      <c r="S33" s="45" t="s">
        <v>37</v>
      </c>
    </row>
    <row r="34" spans="1:19" s="1" customFormat="1">
      <c r="A34" s="3"/>
      <c r="B34" s="53">
        <v>1</v>
      </c>
      <c r="C34" s="54" t="e">
        <f t="shared" ref="C34:C45" si="5">+C7</f>
        <v>#REF!</v>
      </c>
      <c r="D34" s="44" t="e">
        <f t="shared" si="4"/>
        <v>#REF!</v>
      </c>
      <c r="E34" s="44" t="e">
        <f>+D34*$E$27+$E$28</f>
        <v>#REF!</v>
      </c>
      <c r="F34" s="44" t="e">
        <f>+D34*$F$27+$F$28</f>
        <v>#REF!</v>
      </c>
      <c r="G34" s="55" t="e">
        <f>+(D34*$G$27)+$G$28</f>
        <v>#REF!</v>
      </c>
      <c r="H34" s="55" t="e">
        <f>+D34*$H$27+$H$28</f>
        <v>#REF!</v>
      </c>
      <c r="I34" s="44" t="e">
        <f>+D34*$I$27+$I$28</f>
        <v>#REF!</v>
      </c>
      <c r="J34" s="44" t="e">
        <f t="shared" ref="J34:J45" si="6">+IF(K34="","",D34)</f>
        <v>#REF!</v>
      </c>
      <c r="K34" s="44" t="e">
        <f t="shared" ref="K34:K45" si="7">+IF((E7-E34)&lt;0,E7,"")</f>
        <v>#REF!</v>
      </c>
      <c r="L34" s="44" t="e">
        <f t="shared" ref="L34:L45" si="8">+IF(M34="","",D34)</f>
        <v>#REF!</v>
      </c>
      <c r="M34" s="44" t="e">
        <f t="shared" ref="M34:M45" si="9">+IF((F7-F34)&lt;0,F7,"")</f>
        <v>#REF!</v>
      </c>
      <c r="N34" s="44" t="e">
        <f t="shared" ref="N34:N45" si="10">+IF(O34="","",D34)</f>
        <v>#REF!</v>
      </c>
      <c r="O34" s="44" t="e">
        <f>+IF((G7-G34)&lt;0,G7,"")</f>
        <v>#REF!</v>
      </c>
      <c r="P34" s="44" t="e">
        <f>+IF(Q34="","",D34)</f>
        <v>#REF!</v>
      </c>
      <c r="Q34" s="44" t="e">
        <f>+IF((H7-H34)&lt;0,H7,"")</f>
        <v>#REF!</v>
      </c>
      <c r="R34" s="44" t="e">
        <f>+IF(S34="","",D34)</f>
        <v>#REF!</v>
      </c>
      <c r="S34" s="44" t="e">
        <f>+IF((I7-I34)&lt;0,I7,"")</f>
        <v>#REF!</v>
      </c>
    </row>
    <row r="35" spans="1:19">
      <c r="A35" s="3"/>
      <c r="B35" s="53">
        <v>2</v>
      </c>
      <c r="C35" s="54" t="e">
        <f t="shared" si="5"/>
        <v>#REF!</v>
      </c>
      <c r="D35" s="44" t="e">
        <f t="shared" si="4"/>
        <v>#REF!</v>
      </c>
      <c r="E35" s="44" t="e">
        <f t="shared" ref="E35:E45" si="11">+D35*$E$27+$E$28</f>
        <v>#REF!</v>
      </c>
      <c r="F35" s="44" t="e">
        <f t="shared" ref="F35:F45" si="12">+D35*$F$27+$F$28</f>
        <v>#REF!</v>
      </c>
      <c r="G35" s="55" t="e">
        <f t="shared" ref="G35:G45" si="13">+D35*$G$27+$G$28</f>
        <v>#REF!</v>
      </c>
      <c r="H35" s="55" t="e">
        <f t="shared" ref="H35:H45" si="14">+D35*$H$27+$H$28</f>
        <v>#REF!</v>
      </c>
      <c r="I35" s="44" t="e">
        <f t="shared" ref="I35:I45" si="15">+D35*$I$27+$I$28</f>
        <v>#REF!</v>
      </c>
      <c r="J35" s="44" t="e">
        <f t="shared" si="6"/>
        <v>#REF!</v>
      </c>
      <c r="K35" s="44" t="e">
        <f t="shared" si="7"/>
        <v>#REF!</v>
      </c>
      <c r="L35" s="44" t="e">
        <f t="shared" si="8"/>
        <v>#REF!</v>
      </c>
      <c r="M35" s="44" t="e">
        <f t="shared" si="9"/>
        <v>#REF!</v>
      </c>
      <c r="N35" s="44" t="e">
        <f t="shared" si="10"/>
        <v>#REF!</v>
      </c>
      <c r="O35" s="44" t="e">
        <f t="shared" ref="O35:O45" si="16">+IF((G8-G35)&lt;0,G8,"")</f>
        <v>#REF!</v>
      </c>
      <c r="P35" s="44" t="e">
        <f t="shared" ref="P35:P45" si="17">+IF(Q35="","",D35)</f>
        <v>#REF!</v>
      </c>
      <c r="Q35" s="44" t="e">
        <f t="shared" ref="Q35:Q45" si="18">+IF((H8-H35)&lt;0,H8,"")</f>
        <v>#REF!</v>
      </c>
      <c r="R35" s="44" t="e">
        <f t="shared" ref="R35:R45" si="19">+IF(S35="","",D35)</f>
        <v>#REF!</v>
      </c>
      <c r="S35" s="44" t="e">
        <f t="shared" ref="S35:S45" si="20">+IF((I8-I35)&lt;0,I8,"")</f>
        <v>#REF!</v>
      </c>
    </row>
    <row r="36" spans="1:19">
      <c r="A36" s="3"/>
      <c r="B36" s="53">
        <v>3</v>
      </c>
      <c r="C36" s="54" t="e">
        <f t="shared" si="5"/>
        <v>#REF!</v>
      </c>
      <c r="D36" s="44" t="e">
        <f t="shared" si="4"/>
        <v>#REF!</v>
      </c>
      <c r="E36" s="44" t="e">
        <f t="shared" si="11"/>
        <v>#REF!</v>
      </c>
      <c r="F36" s="44" t="e">
        <f t="shared" si="12"/>
        <v>#REF!</v>
      </c>
      <c r="G36" s="55" t="e">
        <f t="shared" si="13"/>
        <v>#REF!</v>
      </c>
      <c r="H36" s="55" t="e">
        <f t="shared" si="14"/>
        <v>#REF!</v>
      </c>
      <c r="I36" s="44" t="e">
        <f t="shared" si="15"/>
        <v>#REF!</v>
      </c>
      <c r="J36" s="44" t="e">
        <f t="shared" si="6"/>
        <v>#REF!</v>
      </c>
      <c r="K36" s="44" t="e">
        <f t="shared" si="7"/>
        <v>#REF!</v>
      </c>
      <c r="L36" s="44" t="e">
        <f t="shared" si="8"/>
        <v>#REF!</v>
      </c>
      <c r="M36" s="44" t="e">
        <f t="shared" si="9"/>
        <v>#REF!</v>
      </c>
      <c r="N36" s="44" t="e">
        <f t="shared" si="10"/>
        <v>#REF!</v>
      </c>
      <c r="O36" s="44" t="e">
        <f t="shared" si="16"/>
        <v>#REF!</v>
      </c>
      <c r="P36" s="44" t="e">
        <f t="shared" si="17"/>
        <v>#REF!</v>
      </c>
      <c r="Q36" s="44" t="e">
        <f t="shared" si="18"/>
        <v>#REF!</v>
      </c>
      <c r="R36" s="44" t="e">
        <f t="shared" si="19"/>
        <v>#REF!</v>
      </c>
      <c r="S36" s="44" t="e">
        <f t="shared" si="20"/>
        <v>#REF!</v>
      </c>
    </row>
    <row r="37" spans="1:19">
      <c r="A37" s="3"/>
      <c r="B37" s="53">
        <v>4</v>
      </c>
      <c r="C37" s="54" t="e">
        <f t="shared" si="5"/>
        <v>#REF!</v>
      </c>
      <c r="D37" s="44" t="e">
        <f t="shared" si="4"/>
        <v>#REF!</v>
      </c>
      <c r="E37" s="44" t="e">
        <f t="shared" si="11"/>
        <v>#REF!</v>
      </c>
      <c r="F37" s="44" t="e">
        <f t="shared" si="12"/>
        <v>#REF!</v>
      </c>
      <c r="G37" s="55" t="e">
        <f t="shared" si="13"/>
        <v>#REF!</v>
      </c>
      <c r="H37" s="55" t="e">
        <f t="shared" si="14"/>
        <v>#REF!</v>
      </c>
      <c r="I37" s="44" t="e">
        <f t="shared" si="15"/>
        <v>#REF!</v>
      </c>
      <c r="J37" s="44" t="e">
        <f t="shared" si="6"/>
        <v>#REF!</v>
      </c>
      <c r="K37" s="44" t="e">
        <f t="shared" si="7"/>
        <v>#REF!</v>
      </c>
      <c r="L37" s="44" t="e">
        <f t="shared" si="8"/>
        <v>#REF!</v>
      </c>
      <c r="M37" s="44" t="e">
        <f t="shared" si="9"/>
        <v>#REF!</v>
      </c>
      <c r="N37" s="44" t="e">
        <f t="shared" si="10"/>
        <v>#REF!</v>
      </c>
      <c r="O37" s="44" t="e">
        <f t="shared" si="16"/>
        <v>#REF!</v>
      </c>
      <c r="P37" s="44" t="e">
        <f t="shared" si="17"/>
        <v>#REF!</v>
      </c>
      <c r="Q37" s="44" t="e">
        <f t="shared" si="18"/>
        <v>#REF!</v>
      </c>
      <c r="R37" s="44" t="e">
        <f t="shared" si="19"/>
        <v>#REF!</v>
      </c>
      <c r="S37" s="44" t="e">
        <f t="shared" si="20"/>
        <v>#REF!</v>
      </c>
    </row>
    <row r="38" spans="1:19">
      <c r="A38" s="3"/>
      <c r="B38" s="53">
        <v>5</v>
      </c>
      <c r="C38" s="54" t="e">
        <f t="shared" si="5"/>
        <v>#REF!</v>
      </c>
      <c r="D38" s="44" t="e">
        <f t="shared" si="4"/>
        <v>#REF!</v>
      </c>
      <c r="E38" s="44" t="e">
        <f t="shared" si="11"/>
        <v>#REF!</v>
      </c>
      <c r="F38" s="44" t="e">
        <f t="shared" si="12"/>
        <v>#REF!</v>
      </c>
      <c r="G38" s="55" t="e">
        <f t="shared" si="13"/>
        <v>#REF!</v>
      </c>
      <c r="H38" s="55" t="e">
        <f t="shared" si="14"/>
        <v>#REF!</v>
      </c>
      <c r="I38" s="44" t="e">
        <f t="shared" si="15"/>
        <v>#REF!</v>
      </c>
      <c r="J38" s="44" t="e">
        <f t="shared" si="6"/>
        <v>#REF!</v>
      </c>
      <c r="K38" s="44" t="e">
        <f t="shared" si="7"/>
        <v>#REF!</v>
      </c>
      <c r="L38" s="44" t="e">
        <f t="shared" si="8"/>
        <v>#REF!</v>
      </c>
      <c r="M38" s="44" t="e">
        <f t="shared" si="9"/>
        <v>#REF!</v>
      </c>
      <c r="N38" s="44" t="e">
        <f t="shared" si="10"/>
        <v>#REF!</v>
      </c>
      <c r="O38" s="44" t="e">
        <f t="shared" si="16"/>
        <v>#REF!</v>
      </c>
      <c r="P38" s="44" t="e">
        <f t="shared" si="17"/>
        <v>#REF!</v>
      </c>
      <c r="Q38" s="44" t="e">
        <f t="shared" si="18"/>
        <v>#REF!</v>
      </c>
      <c r="R38" s="44" t="e">
        <f t="shared" si="19"/>
        <v>#REF!</v>
      </c>
      <c r="S38" s="44" t="e">
        <f t="shared" si="20"/>
        <v>#REF!</v>
      </c>
    </row>
    <row r="39" spans="1:19">
      <c r="A39" s="3"/>
      <c r="B39" s="53">
        <v>6</v>
      </c>
      <c r="C39" s="54" t="e">
        <f t="shared" si="5"/>
        <v>#REF!</v>
      </c>
      <c r="D39" s="44" t="e">
        <f t="shared" si="4"/>
        <v>#REF!</v>
      </c>
      <c r="E39" s="44" t="e">
        <f t="shared" si="11"/>
        <v>#REF!</v>
      </c>
      <c r="F39" s="44" t="e">
        <f t="shared" si="12"/>
        <v>#REF!</v>
      </c>
      <c r="G39" s="55" t="e">
        <f t="shared" si="13"/>
        <v>#REF!</v>
      </c>
      <c r="H39" s="55" t="e">
        <f t="shared" si="14"/>
        <v>#REF!</v>
      </c>
      <c r="I39" s="44" t="e">
        <f t="shared" si="15"/>
        <v>#REF!</v>
      </c>
      <c r="J39" s="44" t="e">
        <f t="shared" si="6"/>
        <v>#REF!</v>
      </c>
      <c r="K39" s="44" t="e">
        <f t="shared" si="7"/>
        <v>#REF!</v>
      </c>
      <c r="L39" s="44" t="e">
        <f t="shared" si="8"/>
        <v>#REF!</v>
      </c>
      <c r="M39" s="44" t="e">
        <f t="shared" si="9"/>
        <v>#REF!</v>
      </c>
      <c r="N39" s="44" t="e">
        <f t="shared" si="10"/>
        <v>#REF!</v>
      </c>
      <c r="O39" s="44" t="e">
        <f t="shared" si="16"/>
        <v>#REF!</v>
      </c>
      <c r="P39" s="44" t="e">
        <f t="shared" si="17"/>
        <v>#REF!</v>
      </c>
      <c r="Q39" s="44" t="e">
        <f t="shared" si="18"/>
        <v>#REF!</v>
      </c>
      <c r="R39" s="44" t="e">
        <f t="shared" si="19"/>
        <v>#REF!</v>
      </c>
      <c r="S39" s="44" t="e">
        <f t="shared" si="20"/>
        <v>#REF!</v>
      </c>
    </row>
    <row r="40" spans="1:19">
      <c r="A40" s="3"/>
      <c r="B40" s="53">
        <v>7</v>
      </c>
      <c r="C40" s="54" t="e">
        <f t="shared" si="5"/>
        <v>#REF!</v>
      </c>
      <c r="D40" s="44" t="e">
        <f t="shared" si="4"/>
        <v>#REF!</v>
      </c>
      <c r="E40" s="44" t="e">
        <f t="shared" si="11"/>
        <v>#REF!</v>
      </c>
      <c r="F40" s="44" t="e">
        <f t="shared" si="12"/>
        <v>#REF!</v>
      </c>
      <c r="G40" s="55" t="e">
        <f t="shared" si="13"/>
        <v>#REF!</v>
      </c>
      <c r="H40" s="55" t="e">
        <f t="shared" si="14"/>
        <v>#REF!</v>
      </c>
      <c r="I40" s="44" t="e">
        <f t="shared" si="15"/>
        <v>#REF!</v>
      </c>
      <c r="J40" s="44" t="e">
        <f t="shared" si="6"/>
        <v>#REF!</v>
      </c>
      <c r="K40" s="44" t="e">
        <f t="shared" si="7"/>
        <v>#REF!</v>
      </c>
      <c r="L40" s="44" t="e">
        <f t="shared" si="8"/>
        <v>#REF!</v>
      </c>
      <c r="M40" s="44" t="e">
        <f t="shared" si="9"/>
        <v>#REF!</v>
      </c>
      <c r="N40" s="44" t="e">
        <f t="shared" si="10"/>
        <v>#REF!</v>
      </c>
      <c r="O40" s="44" t="e">
        <f t="shared" si="16"/>
        <v>#REF!</v>
      </c>
      <c r="P40" s="44" t="e">
        <f t="shared" si="17"/>
        <v>#REF!</v>
      </c>
      <c r="Q40" s="44" t="e">
        <f t="shared" si="18"/>
        <v>#REF!</v>
      </c>
      <c r="R40" s="44" t="e">
        <f t="shared" si="19"/>
        <v>#REF!</v>
      </c>
      <c r="S40" s="44" t="e">
        <f t="shared" si="20"/>
        <v>#REF!</v>
      </c>
    </row>
    <row r="41" spans="1:19">
      <c r="A41" s="3"/>
      <c r="B41" s="53">
        <v>8</v>
      </c>
      <c r="C41" s="54" t="e">
        <f t="shared" si="5"/>
        <v>#REF!</v>
      </c>
      <c r="D41" s="44" t="e">
        <f t="shared" si="4"/>
        <v>#REF!</v>
      </c>
      <c r="E41" s="44" t="e">
        <f t="shared" si="11"/>
        <v>#REF!</v>
      </c>
      <c r="F41" s="44" t="e">
        <f t="shared" si="12"/>
        <v>#REF!</v>
      </c>
      <c r="G41" s="55" t="e">
        <f t="shared" si="13"/>
        <v>#REF!</v>
      </c>
      <c r="H41" s="55" t="e">
        <f t="shared" si="14"/>
        <v>#REF!</v>
      </c>
      <c r="I41" s="44" t="e">
        <f t="shared" si="15"/>
        <v>#REF!</v>
      </c>
      <c r="J41" s="44" t="e">
        <f t="shared" si="6"/>
        <v>#REF!</v>
      </c>
      <c r="K41" s="44" t="e">
        <f t="shared" si="7"/>
        <v>#REF!</v>
      </c>
      <c r="L41" s="44" t="e">
        <f t="shared" si="8"/>
        <v>#REF!</v>
      </c>
      <c r="M41" s="44" t="e">
        <f t="shared" si="9"/>
        <v>#REF!</v>
      </c>
      <c r="N41" s="44" t="e">
        <f t="shared" si="10"/>
        <v>#REF!</v>
      </c>
      <c r="O41" s="44" t="e">
        <f t="shared" si="16"/>
        <v>#REF!</v>
      </c>
      <c r="P41" s="44" t="e">
        <f t="shared" si="17"/>
        <v>#REF!</v>
      </c>
      <c r="Q41" s="44" t="e">
        <f t="shared" si="18"/>
        <v>#REF!</v>
      </c>
      <c r="R41" s="44" t="e">
        <f t="shared" si="19"/>
        <v>#REF!</v>
      </c>
      <c r="S41" s="44" t="e">
        <f t="shared" si="20"/>
        <v>#REF!</v>
      </c>
    </row>
    <row r="42" spans="1:19">
      <c r="A42" s="3"/>
      <c r="B42" s="53">
        <v>9</v>
      </c>
      <c r="C42" s="54" t="e">
        <f t="shared" si="5"/>
        <v>#REF!</v>
      </c>
      <c r="D42" s="44" t="e">
        <f t="shared" si="4"/>
        <v>#REF!</v>
      </c>
      <c r="E42" s="44" t="e">
        <f t="shared" si="11"/>
        <v>#REF!</v>
      </c>
      <c r="F42" s="44" t="e">
        <f t="shared" si="12"/>
        <v>#REF!</v>
      </c>
      <c r="G42" s="55" t="e">
        <f t="shared" si="13"/>
        <v>#REF!</v>
      </c>
      <c r="H42" s="55" t="e">
        <f t="shared" si="14"/>
        <v>#REF!</v>
      </c>
      <c r="I42" s="44" t="e">
        <f t="shared" si="15"/>
        <v>#REF!</v>
      </c>
      <c r="J42" s="44" t="e">
        <f t="shared" si="6"/>
        <v>#REF!</v>
      </c>
      <c r="K42" s="44" t="e">
        <f t="shared" si="7"/>
        <v>#REF!</v>
      </c>
      <c r="L42" s="44" t="e">
        <f t="shared" si="8"/>
        <v>#REF!</v>
      </c>
      <c r="M42" s="44" t="e">
        <f t="shared" si="9"/>
        <v>#REF!</v>
      </c>
      <c r="N42" s="44" t="e">
        <f t="shared" si="10"/>
        <v>#REF!</v>
      </c>
      <c r="O42" s="44" t="e">
        <f t="shared" si="16"/>
        <v>#REF!</v>
      </c>
      <c r="P42" s="44" t="e">
        <f t="shared" si="17"/>
        <v>#REF!</v>
      </c>
      <c r="Q42" s="44" t="e">
        <f t="shared" si="18"/>
        <v>#REF!</v>
      </c>
      <c r="R42" s="44" t="e">
        <f t="shared" si="19"/>
        <v>#REF!</v>
      </c>
      <c r="S42" s="44" t="e">
        <f t="shared" si="20"/>
        <v>#REF!</v>
      </c>
    </row>
    <row r="43" spans="1:19">
      <c r="A43" s="3"/>
      <c r="B43" s="53">
        <v>10</v>
      </c>
      <c r="C43" s="54" t="e">
        <f t="shared" si="5"/>
        <v>#REF!</v>
      </c>
      <c r="D43" s="44" t="e">
        <f t="shared" si="4"/>
        <v>#REF!</v>
      </c>
      <c r="E43" s="44" t="e">
        <f t="shared" si="11"/>
        <v>#REF!</v>
      </c>
      <c r="F43" s="44" t="e">
        <f t="shared" si="12"/>
        <v>#REF!</v>
      </c>
      <c r="G43" s="55" t="e">
        <f t="shared" si="13"/>
        <v>#REF!</v>
      </c>
      <c r="H43" s="55" t="e">
        <f t="shared" si="14"/>
        <v>#REF!</v>
      </c>
      <c r="I43" s="44" t="e">
        <f t="shared" si="15"/>
        <v>#REF!</v>
      </c>
      <c r="J43" s="44" t="e">
        <f t="shared" si="6"/>
        <v>#REF!</v>
      </c>
      <c r="K43" s="44" t="e">
        <f t="shared" si="7"/>
        <v>#REF!</v>
      </c>
      <c r="L43" s="44" t="e">
        <f t="shared" si="8"/>
        <v>#REF!</v>
      </c>
      <c r="M43" s="44" t="e">
        <f t="shared" si="9"/>
        <v>#REF!</v>
      </c>
      <c r="N43" s="44" t="e">
        <f t="shared" si="10"/>
        <v>#REF!</v>
      </c>
      <c r="O43" s="44" t="e">
        <f t="shared" si="16"/>
        <v>#REF!</v>
      </c>
      <c r="P43" s="44" t="e">
        <f t="shared" si="17"/>
        <v>#REF!</v>
      </c>
      <c r="Q43" s="44" t="e">
        <f t="shared" si="18"/>
        <v>#REF!</v>
      </c>
      <c r="R43" s="44" t="e">
        <f t="shared" si="19"/>
        <v>#REF!</v>
      </c>
      <c r="S43" s="44" t="e">
        <f t="shared" si="20"/>
        <v>#REF!</v>
      </c>
    </row>
    <row r="44" spans="1:19">
      <c r="A44" s="3"/>
      <c r="B44" s="53">
        <v>11</v>
      </c>
      <c r="C44" s="54" t="e">
        <f t="shared" si="5"/>
        <v>#REF!</v>
      </c>
      <c r="D44" s="44" t="e">
        <f t="shared" si="4"/>
        <v>#REF!</v>
      </c>
      <c r="E44" s="44" t="e">
        <f t="shared" si="11"/>
        <v>#REF!</v>
      </c>
      <c r="F44" s="44" t="e">
        <f t="shared" si="12"/>
        <v>#REF!</v>
      </c>
      <c r="G44" s="55" t="e">
        <f t="shared" si="13"/>
        <v>#REF!</v>
      </c>
      <c r="H44" s="55" t="e">
        <f t="shared" si="14"/>
        <v>#REF!</v>
      </c>
      <c r="I44" s="44" t="e">
        <f t="shared" si="15"/>
        <v>#REF!</v>
      </c>
      <c r="J44" s="44" t="e">
        <f t="shared" si="6"/>
        <v>#REF!</v>
      </c>
      <c r="K44" s="44" t="e">
        <f t="shared" si="7"/>
        <v>#REF!</v>
      </c>
      <c r="L44" s="44" t="e">
        <f t="shared" si="8"/>
        <v>#REF!</v>
      </c>
      <c r="M44" s="44" t="e">
        <f t="shared" si="9"/>
        <v>#REF!</v>
      </c>
      <c r="N44" s="44" t="e">
        <f t="shared" si="10"/>
        <v>#REF!</v>
      </c>
      <c r="O44" s="44" t="e">
        <f t="shared" si="16"/>
        <v>#REF!</v>
      </c>
      <c r="P44" s="44" t="e">
        <f t="shared" si="17"/>
        <v>#REF!</v>
      </c>
      <c r="Q44" s="44" t="e">
        <f t="shared" si="18"/>
        <v>#REF!</v>
      </c>
      <c r="R44" s="44" t="e">
        <f t="shared" si="19"/>
        <v>#REF!</v>
      </c>
      <c r="S44" s="44" t="e">
        <f t="shared" si="20"/>
        <v>#REF!</v>
      </c>
    </row>
    <row r="45" spans="1:19">
      <c r="A45" s="3"/>
      <c r="B45" s="53">
        <v>12</v>
      </c>
      <c r="C45" s="54" t="e">
        <f t="shared" si="5"/>
        <v>#REF!</v>
      </c>
      <c r="D45" s="44" t="e">
        <f t="shared" si="4"/>
        <v>#REF!</v>
      </c>
      <c r="E45" s="44" t="e">
        <f t="shared" si="11"/>
        <v>#REF!</v>
      </c>
      <c r="F45" s="44" t="e">
        <f t="shared" si="12"/>
        <v>#REF!</v>
      </c>
      <c r="G45" s="55" t="e">
        <f t="shared" si="13"/>
        <v>#REF!</v>
      </c>
      <c r="H45" s="55" t="e">
        <f t="shared" si="14"/>
        <v>#REF!</v>
      </c>
      <c r="I45" s="44" t="e">
        <f t="shared" si="15"/>
        <v>#REF!</v>
      </c>
      <c r="J45" s="44" t="e">
        <f t="shared" si="6"/>
        <v>#REF!</v>
      </c>
      <c r="K45" s="44" t="e">
        <f t="shared" si="7"/>
        <v>#REF!</v>
      </c>
      <c r="L45" s="44" t="e">
        <f t="shared" si="8"/>
        <v>#REF!</v>
      </c>
      <c r="M45" s="44" t="e">
        <f t="shared" si="9"/>
        <v>#REF!</v>
      </c>
      <c r="N45" s="44" t="e">
        <f t="shared" si="10"/>
        <v>#REF!</v>
      </c>
      <c r="O45" s="44" t="e">
        <f t="shared" si="16"/>
        <v>#REF!</v>
      </c>
      <c r="P45" s="44" t="e">
        <f t="shared" si="17"/>
        <v>#REF!</v>
      </c>
      <c r="Q45" s="44" t="e">
        <f t="shared" si="18"/>
        <v>#REF!</v>
      </c>
      <c r="R45" s="44" t="e">
        <f t="shared" si="19"/>
        <v>#REF!</v>
      </c>
      <c r="S45" s="44" t="e">
        <f t="shared" si="20"/>
        <v>#REF!</v>
      </c>
    </row>
    <row r="46" spans="1:19">
      <c r="A46" s="3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3"/>
    </row>
    <row r="47" spans="1:19">
      <c r="A47" s="3"/>
      <c r="B47" s="7"/>
      <c r="C47" s="7"/>
      <c r="D47" s="7"/>
      <c r="E47" s="7" t="str">
        <f>+E5</f>
        <v xml:space="preserve">Energia electrica </v>
      </c>
      <c r="F47" s="7" t="e">
        <f t="shared" ref="F47:I47" si="21">+F5</f>
        <v>#REF!</v>
      </c>
      <c r="G47" s="7" t="str">
        <f t="shared" si="21"/>
        <v xml:space="preserve">Biomasa </v>
      </c>
      <c r="H47" s="7" t="e">
        <f>+H5</f>
        <v>#REF!</v>
      </c>
      <c r="I47" s="7" t="e">
        <f t="shared" si="21"/>
        <v>#REF!</v>
      </c>
      <c r="J47" s="7"/>
      <c r="K47" s="7"/>
      <c r="L47" s="7"/>
      <c r="M47" s="3"/>
    </row>
    <row r="48" spans="1:19">
      <c r="A48" s="3"/>
      <c r="B48" s="7"/>
      <c r="C48" s="304" t="s">
        <v>14</v>
      </c>
      <c r="D48" s="304"/>
      <c r="E48" s="18" t="e">
        <f>+SLOPE(K34:K45,J34:J45)</f>
        <v>#REF!</v>
      </c>
      <c r="F48" s="18" t="e">
        <f>+SLOPE(M34:M45,L34:L45)</f>
        <v>#REF!</v>
      </c>
      <c r="G48" s="18" t="e">
        <f>+SLOPE(O34:O45,N34:N45)</f>
        <v>#REF!</v>
      </c>
      <c r="H48" s="18" t="e">
        <f>+SLOPE(Q34:Q45,P34:P45)</f>
        <v>#REF!</v>
      </c>
      <c r="I48" s="18" t="e">
        <f>+SLOPE(S34:S45,R34:R45)</f>
        <v>#REF!</v>
      </c>
      <c r="J48" s="7"/>
      <c r="K48" s="7"/>
      <c r="L48" s="7"/>
      <c r="M48" s="3"/>
    </row>
    <row r="49" spans="1:13">
      <c r="A49" s="3"/>
      <c r="B49" s="7"/>
      <c r="C49" s="304" t="s">
        <v>15</v>
      </c>
      <c r="D49" s="304"/>
      <c r="E49" s="19" t="e">
        <f>+INTERCEPT(K34:K45,J34:J45)</f>
        <v>#REF!</v>
      </c>
      <c r="F49" s="19" t="e">
        <f>+INTERCEPT(M34:M45,L34:L45)</f>
        <v>#REF!</v>
      </c>
      <c r="G49" s="19" t="e">
        <f>+INTERCEPT(O34:O45,N34:N45)</f>
        <v>#REF!</v>
      </c>
      <c r="H49" s="19" t="e">
        <f>+INTERCEPT(Q34:Q45,P34:P45)</f>
        <v>#REF!</v>
      </c>
      <c r="I49" s="19" t="e">
        <f>+INTERCEPT(S34:S45,R34:R45)</f>
        <v>#REF!</v>
      </c>
      <c r="J49" s="7"/>
      <c r="K49" s="7"/>
      <c r="L49" s="7"/>
      <c r="M49" s="3"/>
    </row>
    <row r="50" spans="1:13">
      <c r="A50" s="3"/>
      <c r="B50" s="7"/>
      <c r="C50" s="304" t="s">
        <v>16</v>
      </c>
      <c r="D50" s="304"/>
      <c r="E50" s="18" t="e">
        <f>+RSQ(K34:K45,J34:J45)</f>
        <v>#REF!</v>
      </c>
      <c r="F50" s="18" t="e">
        <f>+RSQ(M34:M45,L34:L45)</f>
        <v>#REF!</v>
      </c>
      <c r="G50" s="18" t="e">
        <f>+RSQ(O34:O45,N34:N45)</f>
        <v>#REF!</v>
      </c>
      <c r="H50" s="18" t="e">
        <f>+RSQ(Q34:Q45,P34:P45)</f>
        <v>#REF!</v>
      </c>
      <c r="I50" s="18" t="e">
        <f>+RSQ(S34:S45,R34:R45)</f>
        <v>#REF!</v>
      </c>
      <c r="J50" s="7"/>
      <c r="K50" s="7"/>
      <c r="L50" s="7"/>
      <c r="M50" s="3"/>
    </row>
    <row r="51" spans="1:13">
      <c r="A51" s="3"/>
      <c r="B51" s="7"/>
      <c r="C51" s="7"/>
      <c r="D51" s="7"/>
      <c r="E51" s="20"/>
      <c r="F51" s="7"/>
      <c r="G51" s="7"/>
      <c r="H51" s="7"/>
      <c r="I51" s="7"/>
      <c r="J51" s="7"/>
      <c r="K51" s="7"/>
      <c r="L51" s="7"/>
      <c r="M51" s="3"/>
    </row>
    <row r="52" spans="1:13">
      <c r="A52" s="3"/>
      <c r="B52" s="7"/>
      <c r="C52" s="7"/>
      <c r="D52" s="7"/>
      <c r="E52" s="20"/>
      <c r="F52" s="7"/>
      <c r="G52" s="7"/>
      <c r="H52" s="7"/>
      <c r="I52" s="7"/>
      <c r="J52" s="7"/>
      <c r="K52" s="7"/>
      <c r="L52" s="7"/>
      <c r="M52" s="3"/>
    </row>
    <row r="53" spans="1:13" ht="15" customHeight="1">
      <c r="B53" s="302" t="s">
        <v>5</v>
      </c>
      <c r="C53" s="302"/>
      <c r="D53" s="302" t="s">
        <v>52</v>
      </c>
      <c r="E53" s="302" t="s">
        <v>53</v>
      </c>
      <c r="F53" s="302" t="s">
        <v>54</v>
      </c>
      <c r="G53" s="306" t="s">
        <v>17</v>
      </c>
      <c r="H53" s="306" t="s">
        <v>57</v>
      </c>
      <c r="I53" s="306" t="s">
        <v>58</v>
      </c>
    </row>
    <row r="54" spans="1:13">
      <c r="B54" s="302"/>
      <c r="C54" s="302"/>
      <c r="D54" s="302"/>
      <c r="E54" s="302"/>
      <c r="F54" s="302"/>
      <c r="G54" s="306"/>
      <c r="H54" s="306"/>
      <c r="I54" s="306"/>
    </row>
    <row r="55" spans="1:13">
      <c r="B55" s="302"/>
      <c r="C55" s="302"/>
      <c r="D55" s="47" t="s">
        <v>25</v>
      </c>
      <c r="E55" s="47" t="s">
        <v>26</v>
      </c>
      <c r="F55" s="47" t="s">
        <v>26</v>
      </c>
      <c r="G55" s="45" t="s">
        <v>25</v>
      </c>
      <c r="H55" s="45" t="s">
        <v>6</v>
      </c>
      <c r="I55" s="45" t="s">
        <v>6</v>
      </c>
    </row>
    <row r="56" spans="1:13">
      <c r="B56" s="8">
        <v>1</v>
      </c>
      <c r="C56" s="9" t="str">
        <f>+'MATRIZ ENERGÉTICA'!A4</f>
        <v>Enero</v>
      </c>
      <c r="D56" s="40" t="e">
        <f>+#REF!</f>
        <v>#REF!</v>
      </c>
      <c r="E56" s="44">
        <f>+'MATRIZ ENERGÉTICA'!$D4</f>
        <v>36049</v>
      </c>
      <c r="F56" s="31" t="e">
        <f t="shared" ref="F56:F67" si="22">+D56*$E$76+$E$77</f>
        <v>#REF!</v>
      </c>
      <c r="G56" s="44" t="e">
        <f>+IF(H56="","",D56)</f>
        <v>#REF!</v>
      </c>
      <c r="H56" s="44" t="e">
        <f>+IF((E56-F56)&lt;0,E56,"")</f>
        <v>#REF!</v>
      </c>
      <c r="I56" s="25" t="e">
        <f t="shared" ref="I56:I67" si="23">+D56*$I$76+$I$77</f>
        <v>#REF!</v>
      </c>
    </row>
    <row r="57" spans="1:13">
      <c r="B57" s="8">
        <v>2</v>
      </c>
      <c r="C57" s="9" t="str">
        <f>+'MATRIZ ENERGÉTICA'!A5</f>
        <v>Febrero</v>
      </c>
      <c r="D57" s="40" t="e">
        <f>+#REF!</f>
        <v>#REF!</v>
      </c>
      <c r="E57" s="44">
        <f>+'MATRIZ ENERGÉTICA'!$D5</f>
        <v>35655</v>
      </c>
      <c r="F57" s="31" t="e">
        <f t="shared" si="22"/>
        <v>#REF!</v>
      </c>
      <c r="G57" s="44" t="e">
        <f t="shared" ref="G57:G67" si="24">+IF(H57="","",D57)</f>
        <v>#REF!</v>
      </c>
      <c r="H57" s="44" t="e">
        <f t="shared" ref="H57:H67" si="25">+IF((E57-F57)&lt;0,E57,"")</f>
        <v>#REF!</v>
      </c>
      <c r="I57" s="25" t="e">
        <f t="shared" si="23"/>
        <v>#REF!</v>
      </c>
    </row>
    <row r="58" spans="1:13">
      <c r="B58" s="8">
        <v>3</v>
      </c>
      <c r="C58" s="9" t="str">
        <f>+'MATRIZ ENERGÉTICA'!A6</f>
        <v>Marzo</v>
      </c>
      <c r="D58" s="40" t="e">
        <f>+#REF!</f>
        <v>#REF!</v>
      </c>
      <c r="E58" s="44">
        <f>+'MATRIZ ENERGÉTICA'!$D6</f>
        <v>44426</v>
      </c>
      <c r="F58" s="31" t="e">
        <f t="shared" si="22"/>
        <v>#REF!</v>
      </c>
      <c r="G58" s="44" t="e">
        <f t="shared" si="24"/>
        <v>#REF!</v>
      </c>
      <c r="H58" s="44" t="e">
        <f t="shared" si="25"/>
        <v>#REF!</v>
      </c>
      <c r="I58" s="25" t="e">
        <f t="shared" si="23"/>
        <v>#REF!</v>
      </c>
    </row>
    <row r="59" spans="1:13">
      <c r="B59" s="8">
        <v>4</v>
      </c>
      <c r="C59" s="9" t="str">
        <f>+'MATRIZ ENERGÉTICA'!A7</f>
        <v>Abril</v>
      </c>
      <c r="D59" s="40" t="e">
        <f>+#REF!</f>
        <v>#REF!</v>
      </c>
      <c r="E59" s="44">
        <f>+'MATRIZ ENERGÉTICA'!$D7</f>
        <v>45190</v>
      </c>
      <c r="F59" s="31" t="e">
        <f t="shared" si="22"/>
        <v>#REF!</v>
      </c>
      <c r="G59" s="44" t="e">
        <f t="shared" si="24"/>
        <v>#REF!</v>
      </c>
      <c r="H59" s="44" t="e">
        <f t="shared" si="25"/>
        <v>#REF!</v>
      </c>
      <c r="I59" s="25" t="e">
        <f t="shared" si="23"/>
        <v>#REF!</v>
      </c>
    </row>
    <row r="60" spans="1:13">
      <c r="B60" s="8">
        <v>5</v>
      </c>
      <c r="C60" s="9" t="str">
        <f>+'MATRIZ ENERGÉTICA'!A8</f>
        <v>Mayo</v>
      </c>
      <c r="D60" s="40" t="e">
        <f>+#REF!</f>
        <v>#REF!</v>
      </c>
      <c r="E60" s="44">
        <f>+'MATRIZ ENERGÉTICA'!$D8</f>
        <v>49563</v>
      </c>
      <c r="F60" s="31" t="e">
        <f t="shared" si="22"/>
        <v>#REF!</v>
      </c>
      <c r="G60" s="44" t="e">
        <f t="shared" si="24"/>
        <v>#REF!</v>
      </c>
      <c r="H60" s="44" t="e">
        <f t="shared" si="25"/>
        <v>#REF!</v>
      </c>
      <c r="I60" s="25" t="e">
        <f t="shared" si="23"/>
        <v>#REF!</v>
      </c>
    </row>
    <row r="61" spans="1:13">
      <c r="B61" s="8">
        <v>6</v>
      </c>
      <c r="C61" s="9" t="str">
        <f>+'MATRIZ ENERGÉTICA'!A9</f>
        <v>Junio</v>
      </c>
      <c r="D61" s="40" t="e">
        <f>+#REF!</f>
        <v>#REF!</v>
      </c>
      <c r="E61" s="44">
        <f>+'MATRIZ ENERGÉTICA'!$D9</f>
        <v>52679</v>
      </c>
      <c r="F61" s="31" t="e">
        <f t="shared" si="22"/>
        <v>#REF!</v>
      </c>
      <c r="G61" s="44" t="e">
        <f t="shared" si="24"/>
        <v>#REF!</v>
      </c>
      <c r="H61" s="44" t="e">
        <f t="shared" si="25"/>
        <v>#REF!</v>
      </c>
      <c r="I61" s="25" t="e">
        <f t="shared" si="23"/>
        <v>#REF!</v>
      </c>
    </row>
    <row r="62" spans="1:13">
      <c r="B62" s="8">
        <v>7</v>
      </c>
      <c r="C62" s="9" t="str">
        <f>+'MATRIZ ENERGÉTICA'!A10</f>
        <v>Julio</v>
      </c>
      <c r="D62" s="40" t="e">
        <f>+#REF!</f>
        <v>#REF!</v>
      </c>
      <c r="E62" s="44">
        <f>+'MATRIZ ENERGÉTICA'!$D10</f>
        <v>56554</v>
      </c>
      <c r="F62" s="31" t="e">
        <f t="shared" si="22"/>
        <v>#REF!</v>
      </c>
      <c r="G62" s="44" t="e">
        <f t="shared" si="24"/>
        <v>#REF!</v>
      </c>
      <c r="H62" s="44" t="e">
        <f t="shared" si="25"/>
        <v>#REF!</v>
      </c>
      <c r="I62" s="25" t="e">
        <f t="shared" si="23"/>
        <v>#REF!</v>
      </c>
    </row>
    <row r="63" spans="1:13">
      <c r="B63" s="8">
        <v>8</v>
      </c>
      <c r="C63" s="9" t="str">
        <f>+'MATRIZ ENERGÉTICA'!A11</f>
        <v>Agosto</v>
      </c>
      <c r="D63" s="40" t="e">
        <f>+#REF!</f>
        <v>#REF!</v>
      </c>
      <c r="E63" s="44">
        <f>+'MATRIZ ENERGÉTICA'!$D11</f>
        <v>59167</v>
      </c>
      <c r="F63" s="31" t="e">
        <f t="shared" si="22"/>
        <v>#REF!</v>
      </c>
      <c r="G63" s="44" t="e">
        <f t="shared" si="24"/>
        <v>#REF!</v>
      </c>
      <c r="H63" s="44" t="e">
        <f t="shared" si="25"/>
        <v>#REF!</v>
      </c>
      <c r="I63" s="25" t="e">
        <f t="shared" si="23"/>
        <v>#REF!</v>
      </c>
    </row>
    <row r="64" spans="1:13">
      <c r="B64" s="8">
        <v>9</v>
      </c>
      <c r="C64" s="9" t="str">
        <f>+'MATRIZ ENERGÉTICA'!A12</f>
        <v>Septiembre</v>
      </c>
      <c r="D64" s="40" t="e">
        <f>+#REF!</f>
        <v>#REF!</v>
      </c>
      <c r="E64" s="44">
        <f>+'MATRIZ ENERGÉTICA'!$D12</f>
        <v>58396</v>
      </c>
      <c r="F64" s="31" t="e">
        <f t="shared" si="22"/>
        <v>#REF!</v>
      </c>
      <c r="G64" s="44" t="e">
        <f t="shared" si="24"/>
        <v>#REF!</v>
      </c>
      <c r="H64" s="44" t="e">
        <f t="shared" si="25"/>
        <v>#REF!</v>
      </c>
      <c r="I64" s="25" t="e">
        <f t="shared" si="23"/>
        <v>#REF!</v>
      </c>
    </row>
    <row r="65" spans="2:10">
      <c r="B65" s="8">
        <v>10</v>
      </c>
      <c r="C65" s="9" t="str">
        <f>+'MATRIZ ENERGÉTICA'!A13</f>
        <v>Octubre</v>
      </c>
      <c r="D65" s="40" t="e">
        <f>+#REF!</f>
        <v>#REF!</v>
      </c>
      <c r="E65" s="44">
        <f>+'MATRIZ ENERGÉTICA'!$D13</f>
        <v>61854</v>
      </c>
      <c r="F65" s="31" t="e">
        <f t="shared" si="22"/>
        <v>#REF!</v>
      </c>
      <c r="G65" s="44" t="e">
        <f t="shared" si="24"/>
        <v>#REF!</v>
      </c>
      <c r="H65" s="44" t="e">
        <f t="shared" si="25"/>
        <v>#REF!</v>
      </c>
      <c r="I65" s="25" t="e">
        <f t="shared" si="23"/>
        <v>#REF!</v>
      </c>
    </row>
    <row r="66" spans="2:10">
      <c r="B66" s="8">
        <v>11</v>
      </c>
      <c r="C66" s="9" t="str">
        <f>+'MATRIZ ENERGÉTICA'!A14</f>
        <v>Noviembre</v>
      </c>
      <c r="D66" s="40" t="e">
        <f>+#REF!</f>
        <v>#REF!</v>
      </c>
      <c r="E66" s="44">
        <f>+'MATRIZ ENERGÉTICA'!$D14</f>
        <v>62279</v>
      </c>
      <c r="F66" s="31" t="e">
        <f t="shared" si="22"/>
        <v>#REF!</v>
      </c>
      <c r="G66" s="44" t="e">
        <f t="shared" si="24"/>
        <v>#REF!</v>
      </c>
      <c r="H66" s="44" t="e">
        <f t="shared" si="25"/>
        <v>#REF!</v>
      </c>
      <c r="I66" s="25" t="e">
        <f t="shared" si="23"/>
        <v>#REF!</v>
      </c>
    </row>
    <row r="67" spans="2:10">
      <c r="B67" s="8">
        <v>12</v>
      </c>
      <c r="C67" s="9" t="str">
        <f>+'MATRIZ ENERGÉTICA'!A15</f>
        <v>Diciembre</v>
      </c>
      <c r="D67" s="40" t="e">
        <f>+#REF!</f>
        <v>#REF!</v>
      </c>
      <c r="E67" s="44">
        <f>+'MATRIZ ENERGÉTICA'!$D15</f>
        <v>64488</v>
      </c>
      <c r="F67" s="31" t="e">
        <f t="shared" si="22"/>
        <v>#REF!</v>
      </c>
      <c r="G67" s="44" t="e">
        <f t="shared" si="24"/>
        <v>#REF!</v>
      </c>
      <c r="H67" s="44" t="e">
        <f t="shared" si="25"/>
        <v>#REF!</v>
      </c>
      <c r="I67" s="25" t="e">
        <f t="shared" si="23"/>
        <v>#REF!</v>
      </c>
    </row>
    <row r="69" spans="2:10">
      <c r="C69" s="12" t="s">
        <v>11</v>
      </c>
      <c r="D69" s="13" t="e">
        <f>IF(SUM(D56:D67)=0,0,MAX(D56:D67))</f>
        <v>#REF!</v>
      </c>
      <c r="E69" s="41">
        <f>IF(SUM(E56:E67)=0,0,MAX(E56:E67))</f>
        <v>64488</v>
      </c>
      <c r="F69" s="42"/>
      <c r="G69" s="42"/>
    </row>
    <row r="70" spans="2:10">
      <c r="C70" s="12" t="s">
        <v>12</v>
      </c>
      <c r="D70" s="13" t="e">
        <f>IF(SUM(D56:D67)=0,0,MIN(D56:D67))</f>
        <v>#REF!</v>
      </c>
      <c r="E70" s="41">
        <f>IF(SUM(E56:E67)=0,0,MIN(E56:E67))</f>
        <v>35655</v>
      </c>
      <c r="F70" s="42"/>
      <c r="G70" s="42"/>
    </row>
    <row r="71" spans="2:10">
      <c r="C71" s="12" t="s">
        <v>9</v>
      </c>
      <c r="D71" s="13" t="e">
        <f>IF(SUM(D56:D67)=0,0,AVERAGE(D56:D67))</f>
        <v>#REF!</v>
      </c>
      <c r="E71" s="41">
        <f>IF(SUM(E56:E67)=0,0,AVERAGE(E56:E67))</f>
        <v>52191.666666666664</v>
      </c>
      <c r="F71" s="42"/>
      <c r="G71" s="42"/>
    </row>
    <row r="72" spans="2:10">
      <c r="C72" s="12" t="s">
        <v>10</v>
      </c>
      <c r="D72" s="13" t="e">
        <f>IF(SUM(D56:D67)=0,0,STDEV(D56:D67))</f>
        <v>#REF!</v>
      </c>
      <c r="E72" s="41">
        <f>IF(SUM(E56:E67)=0,0,STDEV(E56:E67))</f>
        <v>10013.70470299519</v>
      </c>
      <c r="F72" s="42"/>
      <c r="G72" s="42"/>
    </row>
    <row r="73" spans="2:10">
      <c r="C73" s="7"/>
      <c r="D73" s="7"/>
      <c r="E73" s="7"/>
      <c r="F73" s="10"/>
      <c r="G73" s="10"/>
    </row>
    <row r="74" spans="2:10">
      <c r="C74" s="15" t="s">
        <v>13</v>
      </c>
      <c r="D74" s="7"/>
      <c r="E74" s="7"/>
      <c r="F74" s="10"/>
      <c r="G74" s="15" t="s">
        <v>55</v>
      </c>
    </row>
    <row r="75" spans="2:10">
      <c r="C75" s="7"/>
      <c r="D75" s="7"/>
      <c r="E75" s="7"/>
      <c r="F75" s="10"/>
    </row>
    <row r="76" spans="2:10">
      <c r="C76" s="305" t="s">
        <v>14</v>
      </c>
      <c r="D76" s="305"/>
      <c r="E76" s="16" t="e">
        <f>+LINEST(E56:E67,D56:D67)</f>
        <v>#VALUE!</v>
      </c>
      <c r="F76" s="14"/>
      <c r="G76" s="23" t="s">
        <v>14</v>
      </c>
      <c r="H76" s="23"/>
      <c r="I76" s="18" t="e">
        <f>+SLOPE(H56:H67,G56:G67)</f>
        <v>#REF!</v>
      </c>
      <c r="J76" s="18"/>
    </row>
    <row r="77" spans="2:10">
      <c r="C77" s="305" t="s">
        <v>15</v>
      </c>
      <c r="D77" s="305"/>
      <c r="E77" s="17" t="e">
        <f>+INTERCEPT(E56:E67,D56:D67)</f>
        <v>#REF!</v>
      </c>
      <c r="F77" s="14"/>
      <c r="G77" s="305" t="s">
        <v>15</v>
      </c>
      <c r="H77" s="305"/>
      <c r="I77" s="19" t="e">
        <f>+INTERCEPT(H56:H67,G56:G67)</f>
        <v>#REF!</v>
      </c>
      <c r="J77" s="19"/>
    </row>
    <row r="78" spans="2:10">
      <c r="C78" s="305" t="s">
        <v>16</v>
      </c>
      <c r="D78" s="305"/>
      <c r="E78" s="16" t="e">
        <f>+RSQ(E56:E67,D56:D67)</f>
        <v>#REF!</v>
      </c>
      <c r="F78" s="14"/>
      <c r="G78" s="305" t="s">
        <v>16</v>
      </c>
      <c r="H78" s="305"/>
      <c r="I78" s="18" t="e">
        <f>+RSQ(H56:H67,G56:G67)</f>
        <v>#REF!</v>
      </c>
      <c r="J78" s="18"/>
    </row>
    <row r="80" spans="2:10" ht="21">
      <c r="C80" s="43" t="s">
        <v>56</v>
      </c>
    </row>
    <row r="81" spans="2:5">
      <c r="B81" s="307" t="s">
        <v>59</v>
      </c>
      <c r="C81" s="307"/>
      <c r="D81" s="307"/>
      <c r="E81" s="307"/>
    </row>
    <row r="82" spans="2:5">
      <c r="B82" s="302" t="s">
        <v>5</v>
      </c>
      <c r="C82" s="302"/>
      <c r="D82" s="302" t="s">
        <v>52</v>
      </c>
      <c r="E82" s="302" t="s">
        <v>53</v>
      </c>
    </row>
    <row r="83" spans="2:5">
      <c r="B83" s="302"/>
      <c r="C83" s="302"/>
      <c r="D83" s="302"/>
      <c r="E83" s="302"/>
    </row>
    <row r="84" spans="2:5">
      <c r="B84" s="302"/>
      <c r="C84" s="302"/>
      <c r="D84" s="24" t="s">
        <v>25</v>
      </c>
      <c r="E84" s="24" t="s">
        <v>26</v>
      </c>
    </row>
    <row r="85" spans="2:5">
      <c r="B85" s="8">
        <v>1</v>
      </c>
      <c r="C85" s="9" t="str">
        <f t="shared" ref="C85:C96" si="26">+C56</f>
        <v>Enero</v>
      </c>
      <c r="D85" s="40"/>
      <c r="E85" s="44"/>
    </row>
    <row r="86" spans="2:5">
      <c r="B86" s="8">
        <v>2</v>
      </c>
      <c r="C86" s="9" t="str">
        <f t="shared" si="26"/>
        <v>Febrero</v>
      </c>
      <c r="D86" s="40" t="e">
        <f t="shared" ref="D86:D96" si="27">+D8</f>
        <v>#REF!</v>
      </c>
      <c r="E86" s="44">
        <f>+'MATRIZ ENERGÉTICA'!D5</f>
        <v>35655</v>
      </c>
    </row>
    <row r="87" spans="2:5">
      <c r="B87" s="8">
        <v>3</v>
      </c>
      <c r="C87" s="9" t="str">
        <f t="shared" si="26"/>
        <v>Marzo</v>
      </c>
      <c r="D87" s="40" t="e">
        <f t="shared" si="27"/>
        <v>#REF!</v>
      </c>
      <c r="E87" s="44">
        <f>+'MATRIZ ENERGÉTICA'!D6</f>
        <v>44426</v>
      </c>
    </row>
    <row r="88" spans="2:5">
      <c r="B88" s="8">
        <v>4</v>
      </c>
      <c r="C88" s="9" t="str">
        <f t="shared" si="26"/>
        <v>Abril</v>
      </c>
      <c r="D88" s="40" t="e">
        <f t="shared" si="27"/>
        <v>#REF!</v>
      </c>
      <c r="E88" s="44">
        <f>+'MATRIZ ENERGÉTICA'!D7</f>
        <v>45190</v>
      </c>
    </row>
    <row r="89" spans="2:5">
      <c r="B89" s="8">
        <v>5</v>
      </c>
      <c r="C89" s="9" t="str">
        <f t="shared" si="26"/>
        <v>Mayo</v>
      </c>
      <c r="D89" s="40" t="e">
        <f t="shared" si="27"/>
        <v>#REF!</v>
      </c>
      <c r="E89" s="44">
        <f>+'MATRIZ ENERGÉTICA'!D8</f>
        <v>49563</v>
      </c>
    </row>
    <row r="90" spans="2:5">
      <c r="B90" s="8">
        <v>6</v>
      </c>
      <c r="C90" s="9" t="str">
        <f t="shared" si="26"/>
        <v>Junio</v>
      </c>
      <c r="D90" s="40" t="e">
        <f t="shared" si="27"/>
        <v>#REF!</v>
      </c>
      <c r="E90" s="44">
        <f>+'MATRIZ ENERGÉTICA'!D9</f>
        <v>52679</v>
      </c>
    </row>
    <row r="91" spans="2:5">
      <c r="B91" s="8">
        <v>7</v>
      </c>
      <c r="C91" s="9" t="str">
        <f t="shared" si="26"/>
        <v>Julio</v>
      </c>
      <c r="D91" s="40" t="e">
        <f t="shared" si="27"/>
        <v>#REF!</v>
      </c>
      <c r="E91" s="44">
        <f>+'MATRIZ ENERGÉTICA'!D10</f>
        <v>56554</v>
      </c>
    </row>
    <row r="92" spans="2:5">
      <c r="B92" s="8">
        <v>8</v>
      </c>
      <c r="C92" s="9" t="str">
        <f t="shared" si="26"/>
        <v>Agosto</v>
      </c>
      <c r="D92" s="40" t="e">
        <f t="shared" si="27"/>
        <v>#REF!</v>
      </c>
      <c r="E92" s="44">
        <f>+'MATRIZ ENERGÉTICA'!D11</f>
        <v>59167</v>
      </c>
    </row>
    <row r="93" spans="2:5">
      <c r="B93" s="8">
        <v>9</v>
      </c>
      <c r="C93" s="9" t="str">
        <f t="shared" si="26"/>
        <v>Septiembre</v>
      </c>
      <c r="D93" s="40" t="e">
        <f t="shared" si="27"/>
        <v>#REF!</v>
      </c>
      <c r="E93" s="44">
        <f>+'MATRIZ ENERGÉTICA'!D12</f>
        <v>58396</v>
      </c>
    </row>
    <row r="94" spans="2:5">
      <c r="B94" s="8">
        <v>10</v>
      </c>
      <c r="C94" s="9" t="str">
        <f t="shared" si="26"/>
        <v>Octubre</v>
      </c>
      <c r="D94" s="40" t="e">
        <f t="shared" si="27"/>
        <v>#REF!</v>
      </c>
      <c r="E94" s="44">
        <f>+'MATRIZ ENERGÉTICA'!D13</f>
        <v>61854</v>
      </c>
    </row>
    <row r="95" spans="2:5">
      <c r="B95" s="8">
        <v>11</v>
      </c>
      <c r="C95" s="9" t="str">
        <f t="shared" si="26"/>
        <v>Noviembre</v>
      </c>
      <c r="D95" s="40"/>
      <c r="E95" s="44"/>
    </row>
    <row r="96" spans="2:5">
      <c r="B96" s="8">
        <v>12</v>
      </c>
      <c r="C96" s="9" t="str">
        <f t="shared" si="26"/>
        <v>Diciembre</v>
      </c>
      <c r="D96" s="40" t="e">
        <f t="shared" si="27"/>
        <v>#REF!</v>
      </c>
      <c r="E96" s="44">
        <f>+'MATRIZ ENERGÉTICA'!D15</f>
        <v>64488</v>
      </c>
    </row>
    <row r="98" spans="3:5">
      <c r="C98" s="12" t="s">
        <v>11</v>
      </c>
      <c r="D98" s="13" t="e">
        <f>IF(SUM(D85:D96)=0,0,MAX(D85:D96))</f>
        <v>#REF!</v>
      </c>
      <c r="E98" s="13">
        <f>IF(SUM(E85:E96)=0,0,MAX(E85:E96))</f>
        <v>64488</v>
      </c>
    </row>
    <row r="99" spans="3:5">
      <c r="C99" s="12" t="s">
        <v>12</v>
      </c>
      <c r="D99" s="13" t="e">
        <f>IF(SUM(D85:D96)=0,0,MIN(D85:D96))</f>
        <v>#REF!</v>
      </c>
      <c r="E99" s="13">
        <f>IF(SUM(E85:E96)=0,0,MIN(E85:E96))</f>
        <v>35655</v>
      </c>
    </row>
    <row r="100" spans="3:5">
      <c r="C100" s="12" t="s">
        <v>9</v>
      </c>
      <c r="D100" s="13" t="e">
        <f>IF(SUM(D85:D96)=0,0,AVERAGE(D85:D96))</f>
        <v>#REF!</v>
      </c>
      <c r="E100" s="13">
        <f>IF(SUM(E85:E96)=0,0,AVERAGE(E85:E96))</f>
        <v>52797.2</v>
      </c>
    </row>
    <row r="101" spans="3:5">
      <c r="C101" s="12" t="s">
        <v>10</v>
      </c>
      <c r="D101" s="13" t="e">
        <f>IF(SUM(D85:D96)=0,0,STDEV(D85:D96))</f>
        <v>#REF!</v>
      </c>
      <c r="E101" s="13">
        <f>IF(SUM(E85:E96)=0,0,STDEV(E85:E96))</f>
        <v>9049.3119050873356</v>
      </c>
    </row>
  </sheetData>
  <mergeCells count="31"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  <mergeCell ref="E53:E54"/>
    <mergeCell ref="F53:F54"/>
    <mergeCell ref="G53:G54"/>
    <mergeCell ref="H53:H54"/>
    <mergeCell ref="C48:D48"/>
    <mergeCell ref="C49:D49"/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</mergeCells>
  <hyperlinks>
    <hyperlink ref="I1" location="Inicio!A1" display="Inicio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Z53"/>
  <sheetViews>
    <sheetView topLeftCell="C19" zoomScale="70" zoomScaleNormal="70" workbookViewId="0">
      <selection activeCell="T36" sqref="T36"/>
    </sheetView>
  </sheetViews>
  <sheetFormatPr baseColWidth="10" defaultRowHeight="15"/>
  <cols>
    <col min="1" max="1" width="22" style="113" customWidth="1"/>
    <col min="2" max="2" width="13.140625" style="113" customWidth="1"/>
    <col min="3" max="3" width="20.140625" style="113" customWidth="1"/>
    <col min="4" max="4" width="19.42578125" style="113" hidden="1" customWidth="1"/>
    <col min="5" max="5" width="15.5703125" style="113" hidden="1" customWidth="1"/>
    <col min="6" max="6" width="18" style="113" hidden="1" customWidth="1"/>
    <col min="7" max="7" width="15" style="113" customWidth="1"/>
    <col min="8" max="8" width="14.28515625" style="113" customWidth="1"/>
    <col min="9" max="9" width="0" style="113" hidden="1" customWidth="1"/>
    <col min="10" max="10" width="15.140625" style="113" hidden="1" customWidth="1"/>
    <col min="11" max="11" width="13" style="113" customWidth="1"/>
    <col min="12" max="13" width="11.42578125" style="107"/>
    <col min="14" max="19" width="11.42578125" style="113"/>
    <col min="20" max="20" width="11.42578125" style="107"/>
    <col min="21" max="21" width="14.28515625" style="113" customWidth="1"/>
    <col min="22" max="22" width="14.5703125" style="113" customWidth="1"/>
    <col min="23" max="24" width="11.42578125" style="113"/>
    <col min="25" max="25" width="15" style="113" customWidth="1"/>
    <col min="26" max="16384" width="11.42578125" style="113"/>
  </cols>
  <sheetData>
    <row r="2" spans="1:26" ht="45">
      <c r="A2" s="308" t="s">
        <v>78</v>
      </c>
      <c r="B2" s="309"/>
      <c r="C2" s="165" t="s">
        <v>101</v>
      </c>
      <c r="D2" s="192" t="s">
        <v>111</v>
      </c>
      <c r="E2" s="193" t="s">
        <v>112</v>
      </c>
      <c r="F2" s="310" t="s">
        <v>113</v>
      </c>
      <c r="G2" s="311" t="s">
        <v>114</v>
      </c>
      <c r="H2" s="312"/>
      <c r="I2" s="313" t="s">
        <v>115</v>
      </c>
      <c r="J2" s="314"/>
    </row>
    <row r="3" spans="1:26" ht="30">
      <c r="A3" s="165" t="s">
        <v>5</v>
      </c>
      <c r="B3" s="165" t="str">
        <f>+'CONSUMOS Y PRODUCCIÓN'!C3</f>
        <v>kWh</v>
      </c>
      <c r="C3" s="165" t="str">
        <f>+'CONSUMOS Y PRODUCCIÓN'!C95</f>
        <v xml:space="preserve">Numero de visitantes </v>
      </c>
      <c r="D3" s="194" t="str">
        <f>+B3</f>
        <v>kWh</v>
      </c>
      <c r="E3" s="194" t="str">
        <f>+B3</f>
        <v>kWh</v>
      </c>
      <c r="F3" s="310"/>
      <c r="G3" s="165" t="str">
        <f>+B3</f>
        <v>kWh</v>
      </c>
      <c r="H3" s="165" t="str">
        <f>+C3</f>
        <v xml:space="preserve">Numero de visitantes </v>
      </c>
      <c r="I3" s="165" t="str">
        <f>+B3</f>
        <v>kWh</v>
      </c>
      <c r="J3" s="164" t="str">
        <f>+C3</f>
        <v xml:space="preserve">Numero de visitantes </v>
      </c>
      <c r="U3" s="316" t="s">
        <v>152</v>
      </c>
      <c r="V3" s="316"/>
      <c r="W3" s="316"/>
      <c r="X3" s="316"/>
      <c r="Y3" s="199"/>
      <c r="Z3" s="200" t="s">
        <v>26</v>
      </c>
    </row>
    <row r="4" spans="1:26">
      <c r="A4" s="115" t="str">
        <f>'CONSUMOS Y PRODUCCIÓN'!B4</f>
        <v>Enero</v>
      </c>
      <c r="B4" s="116">
        <f>'CONSUMOS Y PRODUCCIÓN'!C4</f>
        <v>36049</v>
      </c>
      <c r="C4" s="117">
        <f>+'CONSUMOS Y PRODUCCIÓN'!C96</f>
        <v>334233</v>
      </c>
      <c r="D4" s="186">
        <f>+C4*$F$37+$F$38</f>
        <v>33522.680598527586</v>
      </c>
      <c r="E4" s="187">
        <f>B4-D4</f>
        <v>2526.319401472414</v>
      </c>
      <c r="F4" s="187">
        <f>+E4/$E$33</f>
        <v>0.65405916403275144</v>
      </c>
      <c r="G4" s="202">
        <f>B4</f>
        <v>36049</v>
      </c>
      <c r="H4" s="203">
        <f>C4</f>
        <v>334233</v>
      </c>
      <c r="I4" s="118"/>
      <c r="J4" s="118"/>
      <c r="U4" s="316" t="s">
        <v>153</v>
      </c>
      <c r="V4" s="316"/>
      <c r="W4" s="316"/>
      <c r="X4" s="316"/>
      <c r="Y4" s="201">
        <f>+B32</f>
        <v>52191.666666666664</v>
      </c>
      <c r="Z4" s="200" t="str">
        <f>+B3</f>
        <v>kWh</v>
      </c>
    </row>
    <row r="5" spans="1:26">
      <c r="A5" s="115" t="str">
        <f>'CONSUMOS Y PRODUCCIÓN'!B5</f>
        <v>Febrero</v>
      </c>
      <c r="B5" s="116">
        <f>'CONSUMOS Y PRODUCCIÓN'!C5</f>
        <v>35655</v>
      </c>
      <c r="C5" s="117">
        <f>+'CONSUMOS Y PRODUCCIÓN'!C97</f>
        <v>476332</v>
      </c>
      <c r="D5" s="186">
        <f t="shared" ref="D5:D15" si="0">+C5*$F$37+$F$38</f>
        <v>41904.027141468818</v>
      </c>
      <c r="E5" s="187">
        <f>B5-D5</f>
        <v>-6249.0271414688177</v>
      </c>
      <c r="F5" s="187">
        <f t="shared" ref="F5:F15" si="1">+E5/$E$33</f>
        <v>-1.6178609346802737</v>
      </c>
      <c r="G5" s="202">
        <f t="shared" ref="G5:H15" si="2">B5</f>
        <v>35655</v>
      </c>
      <c r="H5" s="203">
        <f t="shared" si="2"/>
        <v>476332</v>
      </c>
      <c r="I5" s="118"/>
      <c r="J5" s="118"/>
      <c r="U5" s="315" t="s">
        <v>116</v>
      </c>
      <c r="V5" s="315"/>
      <c r="W5" s="315"/>
      <c r="X5" s="315"/>
      <c r="Y5" s="159">
        <f>+Y3/Y4</f>
        <v>0</v>
      </c>
      <c r="Z5" s="200"/>
    </row>
    <row r="6" spans="1:26">
      <c r="A6" s="115" t="str">
        <f>'CONSUMOS Y PRODUCCIÓN'!B6</f>
        <v>Marzo</v>
      </c>
      <c r="B6" s="116">
        <f>'CONSUMOS Y PRODUCCIÓN'!C6</f>
        <v>44426</v>
      </c>
      <c r="C6" s="117">
        <f>+'CONSUMOS Y PRODUCCIÓN'!C98</f>
        <v>564264</v>
      </c>
      <c r="D6" s="186">
        <f t="shared" si="0"/>
        <v>47090.47155144994</v>
      </c>
      <c r="E6" s="187">
        <f t="shared" ref="E6:E15" si="3">B6-D6</f>
        <v>-2664.4715514499403</v>
      </c>
      <c r="F6" s="187">
        <f t="shared" si="1"/>
        <v>-0.68982648611837682</v>
      </c>
      <c r="G6" s="202">
        <f t="shared" si="2"/>
        <v>44426</v>
      </c>
      <c r="H6" s="203">
        <f t="shared" si="2"/>
        <v>564264</v>
      </c>
      <c r="I6" s="118">
        <f t="shared" ref="I6" si="4">+G6</f>
        <v>44426</v>
      </c>
      <c r="J6" s="118">
        <f t="shared" ref="J6" si="5">+H6</f>
        <v>564264</v>
      </c>
    </row>
    <row r="7" spans="1:26">
      <c r="A7" s="115" t="str">
        <f>'CONSUMOS Y PRODUCCIÓN'!B7</f>
        <v>Abril</v>
      </c>
      <c r="B7" s="116">
        <f>'CONSUMOS Y PRODUCCIÓN'!C7</f>
        <v>45190</v>
      </c>
      <c r="C7" s="117">
        <f>+'CONSUMOS Y PRODUCCIÓN'!C99</f>
        <v>503631</v>
      </c>
      <c r="D7" s="186">
        <f t="shared" si="0"/>
        <v>43514.188924984199</v>
      </c>
      <c r="E7" s="187">
        <f t="shared" si="3"/>
        <v>1675.8110750158012</v>
      </c>
      <c r="F7" s="187">
        <f t="shared" si="1"/>
        <v>0.43386421770851058</v>
      </c>
      <c r="G7" s="202">
        <f t="shared" si="2"/>
        <v>45190</v>
      </c>
      <c r="H7" s="203">
        <f t="shared" si="2"/>
        <v>503631</v>
      </c>
      <c r="I7" s="118"/>
      <c r="J7" s="118"/>
    </row>
    <row r="8" spans="1:26">
      <c r="A8" s="115" t="str">
        <f>'CONSUMOS Y PRODUCCIÓN'!B8</f>
        <v>Mayo</v>
      </c>
      <c r="B8" s="116">
        <f>'CONSUMOS Y PRODUCCIÓN'!C8</f>
        <v>49563</v>
      </c>
      <c r="C8" s="117">
        <f>+'CONSUMOS Y PRODUCCIÓN'!C100</f>
        <v>631915</v>
      </c>
      <c r="D8" s="186">
        <f t="shared" si="0"/>
        <v>51080.69298141438</v>
      </c>
      <c r="E8" s="187">
        <f t="shared" si="3"/>
        <v>-1517.6929814143805</v>
      </c>
      <c r="F8" s="187">
        <f t="shared" si="1"/>
        <v>-0.39292775177347394</v>
      </c>
      <c r="G8" s="202">
        <f t="shared" si="2"/>
        <v>49563</v>
      </c>
      <c r="H8" s="203">
        <f t="shared" si="2"/>
        <v>631915</v>
      </c>
      <c r="I8" s="118">
        <f t="shared" ref="I8:I10" si="6">+G8</f>
        <v>49563</v>
      </c>
      <c r="J8" s="118">
        <f t="shared" ref="J8:J10" si="7">+H8</f>
        <v>631915</v>
      </c>
    </row>
    <row r="9" spans="1:26">
      <c r="A9" s="115" t="str">
        <f>'CONSUMOS Y PRODUCCIÓN'!B9</f>
        <v>Junio</v>
      </c>
      <c r="B9" s="116">
        <f>'CONSUMOS Y PRODUCCIÓN'!C9</f>
        <v>52679</v>
      </c>
      <c r="C9" s="117">
        <f>+'CONSUMOS Y PRODUCCIÓN'!C101</f>
        <v>702929</v>
      </c>
      <c r="D9" s="186">
        <f t="shared" si="0"/>
        <v>55269.272376064793</v>
      </c>
      <c r="E9" s="187">
        <f t="shared" si="3"/>
        <v>-2590.2723760647932</v>
      </c>
      <c r="F9" s="187">
        <f t="shared" si="1"/>
        <v>-0.67061646437843225</v>
      </c>
      <c r="G9" s="202">
        <f t="shared" si="2"/>
        <v>52679</v>
      </c>
      <c r="H9" s="203">
        <f t="shared" si="2"/>
        <v>702929</v>
      </c>
      <c r="I9" s="118">
        <f t="shared" si="6"/>
        <v>52679</v>
      </c>
      <c r="J9" s="118">
        <f t="shared" si="7"/>
        <v>702929</v>
      </c>
    </row>
    <row r="10" spans="1:26" ht="15" customHeight="1">
      <c r="A10" s="115" t="str">
        <f>'CONSUMOS Y PRODUCCIÓN'!B10</f>
        <v>Julio</v>
      </c>
      <c r="B10" s="116">
        <f>'CONSUMOS Y PRODUCCIÓN'!C10</f>
        <v>56554</v>
      </c>
      <c r="C10" s="117">
        <f>+'CONSUMOS Y PRODUCCIÓN'!C102</f>
        <v>767157</v>
      </c>
      <c r="D10" s="186">
        <f t="shared" si="0"/>
        <v>59057.596894604889</v>
      </c>
      <c r="E10" s="187">
        <f t="shared" si="3"/>
        <v>-2503.5968946048888</v>
      </c>
      <c r="F10" s="187">
        <f t="shared" si="1"/>
        <v>-0.64817635133779294</v>
      </c>
      <c r="G10" s="202">
        <f t="shared" si="2"/>
        <v>56554</v>
      </c>
      <c r="H10" s="203">
        <f t="shared" si="2"/>
        <v>767157</v>
      </c>
      <c r="I10" s="118">
        <f t="shared" si="6"/>
        <v>56554</v>
      </c>
      <c r="J10" s="118">
        <f t="shared" si="7"/>
        <v>767157</v>
      </c>
    </row>
    <row r="11" spans="1:26">
      <c r="A11" s="115" t="str">
        <f>'CONSUMOS Y PRODUCCIÓN'!B11</f>
        <v>Agosto</v>
      </c>
      <c r="B11" s="116">
        <f>'CONSUMOS Y PRODUCCIÓN'!C11</f>
        <v>59167</v>
      </c>
      <c r="C11" s="117">
        <f>+'CONSUMOS Y PRODUCCIÓN'!C103</f>
        <v>739807</v>
      </c>
      <c r="D11" s="186">
        <f t="shared" si="0"/>
        <v>57444.42700636189</v>
      </c>
      <c r="E11" s="187">
        <f t="shared" si="3"/>
        <v>1722.5729936381103</v>
      </c>
      <c r="F11" s="187">
        <f t="shared" si="1"/>
        <v>0.44597078720437444</v>
      </c>
      <c r="G11" s="202">
        <f t="shared" si="2"/>
        <v>59167</v>
      </c>
      <c r="H11" s="203">
        <f t="shared" si="2"/>
        <v>739807</v>
      </c>
      <c r="I11" s="118"/>
      <c r="J11" s="118"/>
    </row>
    <row r="12" spans="1:26">
      <c r="A12" s="115" t="str">
        <f>'CONSUMOS Y PRODUCCIÓN'!B12</f>
        <v>Septiembre</v>
      </c>
      <c r="B12" s="116">
        <f>'CONSUMOS Y PRODUCCIÓN'!C12</f>
        <v>58396</v>
      </c>
      <c r="C12" s="117">
        <f>+'CONSUMOS Y PRODUCCIÓN'!C104</f>
        <v>751358</v>
      </c>
      <c r="D12" s="186">
        <f t="shared" si="0"/>
        <v>58125.733235944885</v>
      </c>
      <c r="E12" s="187">
        <f t="shared" si="3"/>
        <v>270.26676405511535</v>
      </c>
      <c r="F12" s="187">
        <f t="shared" si="1"/>
        <v>6.9971537906370257E-2</v>
      </c>
      <c r="G12" s="202">
        <f t="shared" si="2"/>
        <v>58396</v>
      </c>
      <c r="H12" s="203">
        <f t="shared" si="2"/>
        <v>751358</v>
      </c>
      <c r="I12" s="118">
        <f t="shared" ref="I12:I13" si="8">+G12</f>
        <v>58396</v>
      </c>
      <c r="J12" s="118">
        <f t="shared" ref="J12:J13" si="9">+H12</f>
        <v>751358</v>
      </c>
    </row>
    <row r="13" spans="1:26" ht="15" customHeight="1">
      <c r="A13" s="115" t="str">
        <f>'CONSUMOS Y PRODUCCIÓN'!B13</f>
        <v>Octubre</v>
      </c>
      <c r="B13" s="116">
        <f>'CONSUMOS Y PRODUCCIÓN'!C13</f>
        <v>61854</v>
      </c>
      <c r="C13" s="117">
        <f>+'CONSUMOS Y PRODUCCIÓN'!C105</f>
        <v>758173</v>
      </c>
      <c r="D13" s="186">
        <f t="shared" si="0"/>
        <v>58527.698602978744</v>
      </c>
      <c r="E13" s="187">
        <f t="shared" si="3"/>
        <v>3326.301397021256</v>
      </c>
      <c r="F13" s="187">
        <f t="shared" si="1"/>
        <v>0.86117294186502824</v>
      </c>
      <c r="G13" s="202">
        <f t="shared" si="2"/>
        <v>61854</v>
      </c>
      <c r="H13" s="203">
        <f t="shared" si="2"/>
        <v>758173</v>
      </c>
      <c r="I13" s="118">
        <f t="shared" si="8"/>
        <v>61854</v>
      </c>
      <c r="J13" s="118">
        <f t="shared" si="9"/>
        <v>758173</v>
      </c>
    </row>
    <row r="14" spans="1:26" ht="15" customHeight="1">
      <c r="A14" s="115" t="str">
        <f>'CONSUMOS Y PRODUCCIÓN'!B14</f>
        <v>Noviembre</v>
      </c>
      <c r="B14" s="116">
        <f>'CONSUMOS Y PRODUCCIÓN'!C14</f>
        <v>62279</v>
      </c>
      <c r="C14" s="117">
        <f>+'CONSUMOS Y PRODUCCIÓN'!C106</f>
        <v>676969</v>
      </c>
      <c r="D14" s="186">
        <f t="shared" si="0"/>
        <v>53738.088087260832</v>
      </c>
      <c r="E14" s="187">
        <f t="shared" si="3"/>
        <v>8540.9119127391677</v>
      </c>
      <c r="F14" s="187">
        <f t="shared" si="1"/>
        <v>2.2112254303504573</v>
      </c>
      <c r="G14" s="202">
        <f t="shared" si="2"/>
        <v>62279</v>
      </c>
      <c r="H14" s="203">
        <f t="shared" si="2"/>
        <v>676969</v>
      </c>
      <c r="I14" s="118"/>
      <c r="J14" s="118"/>
    </row>
    <row r="15" spans="1:26">
      <c r="A15" s="115" t="str">
        <f>'CONSUMOS Y PRODUCCIÓN'!B15</f>
        <v>Diciembre</v>
      </c>
      <c r="B15" s="116">
        <f>'CONSUMOS Y PRODUCCIÓN'!C15</f>
        <v>64488</v>
      </c>
      <c r="C15" s="117">
        <f>+'CONSUMOS Y PRODUCCIÓN'!C107</f>
        <v>902240</v>
      </c>
      <c r="D15" s="186">
        <f t="shared" si="0"/>
        <v>67025.122598938702</v>
      </c>
      <c r="E15" s="187">
        <f t="shared" si="3"/>
        <v>-2537.1225989387021</v>
      </c>
      <c r="F15" s="187">
        <f t="shared" si="1"/>
        <v>-0.65685609077905405</v>
      </c>
      <c r="G15" s="202">
        <f t="shared" si="2"/>
        <v>64488</v>
      </c>
      <c r="H15" s="203">
        <f t="shared" si="2"/>
        <v>902240</v>
      </c>
      <c r="I15" s="118"/>
      <c r="J15" s="118"/>
    </row>
    <row r="16" spans="1:26">
      <c r="A16" s="173"/>
      <c r="B16" s="167"/>
      <c r="C16" s="174"/>
      <c r="D16" s="186"/>
      <c r="E16" s="187"/>
      <c r="F16" s="187"/>
      <c r="G16" s="175"/>
      <c r="H16" s="174"/>
      <c r="I16" s="175"/>
      <c r="J16" s="175"/>
    </row>
    <row r="17" spans="1:26">
      <c r="A17" s="173"/>
      <c r="B17" s="167"/>
      <c r="C17" s="174"/>
      <c r="D17" s="186"/>
      <c r="E17" s="187"/>
      <c r="F17" s="187"/>
      <c r="G17" s="175"/>
      <c r="H17" s="174"/>
      <c r="I17" s="175"/>
      <c r="J17" s="175"/>
    </row>
    <row r="18" spans="1:26">
      <c r="A18" s="173"/>
      <c r="B18" s="167"/>
      <c r="C18" s="174"/>
      <c r="D18" s="186"/>
      <c r="E18" s="187"/>
      <c r="F18" s="187"/>
      <c r="G18" s="175"/>
      <c r="H18" s="174"/>
      <c r="I18" s="175"/>
      <c r="J18" s="175"/>
    </row>
    <row r="19" spans="1:26">
      <c r="A19" s="173"/>
      <c r="B19" s="167"/>
      <c r="C19" s="174"/>
      <c r="D19" s="186"/>
      <c r="E19" s="187"/>
      <c r="F19" s="187"/>
      <c r="G19" s="175"/>
      <c r="H19" s="174"/>
      <c r="I19" s="175"/>
      <c r="J19" s="175"/>
    </row>
    <row r="20" spans="1:26">
      <c r="A20" s="173"/>
      <c r="B20" s="167"/>
      <c r="C20" s="174"/>
      <c r="D20" s="186"/>
      <c r="E20" s="187"/>
      <c r="F20" s="187"/>
      <c r="G20" s="175"/>
      <c r="H20" s="174"/>
      <c r="I20" s="175"/>
      <c r="J20" s="175"/>
    </row>
    <row r="21" spans="1:26">
      <c r="A21" s="173"/>
      <c r="B21" s="167"/>
      <c r="C21" s="174"/>
      <c r="D21" s="186"/>
      <c r="E21" s="187"/>
      <c r="F21" s="187"/>
      <c r="G21" s="175"/>
      <c r="H21" s="174"/>
      <c r="I21" s="175"/>
      <c r="J21" s="175"/>
    </row>
    <row r="22" spans="1:26">
      <c r="A22" s="173"/>
      <c r="B22" s="167"/>
      <c r="C22" s="174"/>
      <c r="D22" s="186"/>
      <c r="E22" s="187"/>
      <c r="F22" s="187"/>
      <c r="G22" s="175"/>
      <c r="H22" s="174"/>
      <c r="I22" s="175"/>
      <c r="J22" s="175"/>
    </row>
    <row r="23" spans="1:26">
      <c r="A23" s="173"/>
      <c r="B23" s="167"/>
      <c r="C23" s="174"/>
      <c r="D23" s="186"/>
      <c r="E23" s="187"/>
      <c r="F23" s="187"/>
      <c r="G23" s="175"/>
      <c r="H23" s="174"/>
      <c r="I23" s="175"/>
      <c r="J23" s="175"/>
    </row>
    <row r="24" spans="1:26">
      <c r="A24" s="173"/>
      <c r="B24" s="167"/>
      <c r="C24" s="174"/>
      <c r="D24" s="186"/>
      <c r="E24" s="187"/>
      <c r="F24" s="187"/>
      <c r="G24" s="175"/>
      <c r="H24" s="174"/>
      <c r="I24" s="175"/>
      <c r="J24" s="175"/>
    </row>
    <row r="25" spans="1:26">
      <c r="A25" s="173"/>
      <c r="B25" s="167"/>
      <c r="C25" s="174"/>
      <c r="D25" s="186"/>
      <c r="E25" s="187"/>
      <c r="F25" s="187"/>
      <c r="G25" s="175"/>
      <c r="H25" s="174"/>
      <c r="I25" s="175"/>
      <c r="J25" s="175"/>
    </row>
    <row r="26" spans="1:26">
      <c r="A26" s="173"/>
      <c r="B26" s="167"/>
      <c r="C26" s="174"/>
      <c r="D26" s="186"/>
      <c r="E26" s="187"/>
      <c r="F26" s="187"/>
      <c r="G26" s="175"/>
      <c r="H26" s="174"/>
      <c r="I26" s="175"/>
      <c r="J26" s="175"/>
      <c r="U26" s="316"/>
      <c r="V26" s="316"/>
      <c r="W26" s="316"/>
      <c r="X26" s="316"/>
      <c r="Y26" s="199"/>
      <c r="Z26" s="200"/>
    </row>
    <row r="27" spans="1:26">
      <c r="A27" s="173"/>
      <c r="B27" s="167"/>
      <c r="C27" s="174"/>
      <c r="D27" s="186"/>
      <c r="E27" s="187"/>
      <c r="F27" s="187"/>
      <c r="G27" s="175"/>
      <c r="H27" s="174"/>
      <c r="I27" s="175"/>
      <c r="J27" s="175"/>
      <c r="U27" s="316"/>
      <c r="V27" s="316"/>
      <c r="W27" s="316"/>
      <c r="X27" s="316"/>
      <c r="Y27" s="201"/>
      <c r="Z27" s="200"/>
    </row>
    <row r="28" spans="1:26">
      <c r="D28" s="195"/>
      <c r="E28" s="195"/>
      <c r="F28" s="195"/>
      <c r="U28" s="315"/>
      <c r="V28" s="315"/>
      <c r="W28" s="315"/>
      <c r="X28" s="315"/>
      <c r="Y28" s="159"/>
      <c r="Z28" s="200"/>
    </row>
    <row r="29" spans="1:26">
      <c r="A29" s="114"/>
      <c r="B29" s="114"/>
      <c r="C29" s="114"/>
      <c r="D29" s="195"/>
      <c r="E29" s="195"/>
      <c r="F29" s="195"/>
    </row>
    <row r="30" spans="1:26">
      <c r="A30" s="119" t="s">
        <v>11</v>
      </c>
      <c r="B30" s="120">
        <f>MAX(B4:B27)</f>
        <v>64488</v>
      </c>
      <c r="C30" s="120">
        <f t="shared" ref="C30:E30" si="10">MAX(C4:C27)</f>
        <v>902240</v>
      </c>
      <c r="D30" s="196">
        <f t="shared" si="10"/>
        <v>67025.122598938702</v>
      </c>
      <c r="E30" s="196">
        <f t="shared" si="10"/>
        <v>8540.9119127391677</v>
      </c>
      <c r="F30" s="195"/>
    </row>
    <row r="31" spans="1:26" ht="15.75" customHeight="1">
      <c r="A31" s="119" t="s">
        <v>12</v>
      </c>
      <c r="B31" s="120">
        <f>MIN(B5:B28)</f>
        <v>35655</v>
      </c>
      <c r="C31" s="120">
        <f t="shared" ref="C31:E31" si="11">MIN(C5:C28)</f>
        <v>476332</v>
      </c>
      <c r="D31" s="196">
        <f t="shared" si="11"/>
        <v>41904.027141468818</v>
      </c>
      <c r="E31" s="196">
        <f t="shared" si="11"/>
        <v>-6249.0271414688177</v>
      </c>
      <c r="F31" s="195"/>
    </row>
    <row r="32" spans="1:26" ht="19.5" customHeight="1">
      <c r="A32" s="119" t="s">
        <v>9</v>
      </c>
      <c r="B32" s="120">
        <f>AVERAGE(B4:B27)</f>
        <v>52191.666666666664</v>
      </c>
      <c r="C32" s="120">
        <f t="shared" ref="C32:E32" si="12">AVERAGE(C4:C27)</f>
        <v>650750.66666666663</v>
      </c>
      <c r="D32" s="196">
        <f t="shared" si="12"/>
        <v>52191.666666666628</v>
      </c>
      <c r="E32" s="196">
        <f t="shared" si="12"/>
        <v>2.849750065555175E-11</v>
      </c>
      <c r="F32" s="195"/>
    </row>
    <row r="33" spans="1:25" ht="15" customHeight="1">
      <c r="A33" s="119" t="s">
        <v>10</v>
      </c>
      <c r="B33" s="120">
        <f>STDEV(B4:B27)</f>
        <v>10013.70470299519</v>
      </c>
      <c r="C33" s="120">
        <f t="shared" ref="C33:E33" si="13">STDEV(C4:C27)</f>
        <v>156636.21698429628</v>
      </c>
      <c r="D33" s="196">
        <f t="shared" si="13"/>
        <v>9238.7871534685964</v>
      </c>
      <c r="E33" s="196">
        <f t="shared" si="13"/>
        <v>3862.5242797544697</v>
      </c>
      <c r="F33" s="195"/>
    </row>
    <row r="34" spans="1:25" ht="15" customHeight="1"/>
    <row r="36" spans="1:25" ht="21" customHeight="1">
      <c r="D36" s="188"/>
      <c r="E36" s="189"/>
      <c r="F36" s="184" t="s">
        <v>79</v>
      </c>
      <c r="X36" s="107"/>
      <c r="Y36" s="107"/>
    </row>
    <row r="37" spans="1:25" ht="15" customHeight="1">
      <c r="D37" s="190" t="s">
        <v>14</v>
      </c>
      <c r="E37" s="190"/>
      <c r="F37" s="197">
        <f>+LINEST(B4:B15,C4:C15)</f>
        <v>5.8982445639597959E-2</v>
      </c>
      <c r="X37" s="107"/>
      <c r="Y37" s="107"/>
    </row>
    <row r="38" spans="1:25" ht="15" customHeight="1">
      <c r="D38" s="190" t="s">
        <v>81</v>
      </c>
      <c r="E38" s="190"/>
      <c r="F38" s="198">
        <f>+INTERCEPT(B4:B15,C4:C15)</f>
        <v>13808.800845067839</v>
      </c>
      <c r="X38" s="107"/>
      <c r="Y38" s="107"/>
    </row>
    <row r="39" spans="1:25" ht="15" customHeight="1">
      <c r="D39" s="190" t="s">
        <v>16</v>
      </c>
      <c r="E39" s="190"/>
      <c r="F39" s="197">
        <f>+RSQ(B4:B15,C4:C15)</f>
        <v>0.85121714628954326</v>
      </c>
      <c r="H39" s="123"/>
      <c r="X39" s="107"/>
      <c r="Y39" s="107"/>
    </row>
    <row r="40" spans="1:25" ht="15" customHeight="1">
      <c r="D40" s="122"/>
      <c r="E40" s="122"/>
      <c r="F40" s="122"/>
      <c r="H40" s="123"/>
      <c r="X40" s="107"/>
      <c r="Y40" s="107"/>
    </row>
    <row r="41" spans="1:25" ht="15" customHeight="1">
      <c r="D41" s="122"/>
      <c r="X41" s="107"/>
      <c r="Y41" s="107"/>
    </row>
    <row r="42" spans="1:25" ht="15" customHeight="1">
      <c r="D42" s="122"/>
      <c r="X42" s="107"/>
      <c r="Y42" s="107"/>
    </row>
    <row r="43" spans="1:25" ht="15" customHeight="1">
      <c r="D43" s="122"/>
      <c r="X43" s="107"/>
      <c r="Y43" s="107"/>
    </row>
    <row r="44" spans="1:25" ht="15" customHeight="1">
      <c r="A44" s="121"/>
      <c r="B44" s="121"/>
      <c r="C44" s="122"/>
      <c r="D44" s="122"/>
      <c r="E44" s="122"/>
      <c r="X44" s="107"/>
      <c r="Y44" s="107"/>
    </row>
    <row r="45" spans="1:25" ht="15" customHeight="1">
      <c r="F45" s="122"/>
      <c r="X45" s="107"/>
      <c r="Y45" s="107"/>
    </row>
    <row r="46" spans="1:25" ht="15" customHeight="1">
      <c r="X46" s="107"/>
      <c r="Y46" s="107"/>
    </row>
    <row r="47" spans="1:25" ht="15" customHeight="1">
      <c r="F47" s="122"/>
      <c r="X47" s="107"/>
      <c r="Y47" s="107"/>
    </row>
    <row r="49" spans="1:5">
      <c r="A49" s="121"/>
      <c r="B49" s="121"/>
      <c r="C49" s="122"/>
      <c r="D49" s="122"/>
      <c r="E49" s="122"/>
    </row>
    <row r="50" spans="1:5">
      <c r="A50" s="121"/>
      <c r="B50" s="121"/>
      <c r="C50" s="122"/>
      <c r="D50" s="122"/>
      <c r="E50" s="122"/>
    </row>
    <row r="51" spans="1:5">
      <c r="A51" s="121"/>
      <c r="B51" s="121"/>
      <c r="C51" s="122"/>
      <c r="D51" s="122"/>
      <c r="E51" s="122"/>
    </row>
    <row r="52" spans="1:5">
      <c r="A52" s="121"/>
      <c r="B52" s="121"/>
      <c r="C52" s="122"/>
      <c r="D52" s="122"/>
      <c r="E52" s="122"/>
    </row>
    <row r="53" spans="1:5">
      <c r="A53" s="121"/>
      <c r="B53" s="121"/>
      <c r="C53" s="122"/>
      <c r="D53" s="122"/>
      <c r="E53" s="122"/>
    </row>
  </sheetData>
  <mergeCells count="10">
    <mergeCell ref="A2:B2"/>
    <mergeCell ref="F2:F3"/>
    <mergeCell ref="G2:H2"/>
    <mergeCell ref="I2:J2"/>
    <mergeCell ref="U28:X28"/>
    <mergeCell ref="U3:X3"/>
    <mergeCell ref="U4:X4"/>
    <mergeCell ref="U26:X26"/>
    <mergeCell ref="U27:X27"/>
    <mergeCell ref="U5:X5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41"/>
  <sheetViews>
    <sheetView topLeftCell="A25" zoomScale="90" zoomScaleNormal="90" workbookViewId="0">
      <selection activeCell="D44" sqref="D44"/>
    </sheetView>
  </sheetViews>
  <sheetFormatPr baseColWidth="10" defaultColWidth="16.140625" defaultRowHeight="15"/>
  <cols>
    <col min="1" max="1" width="16.140625" style="61"/>
    <col min="2" max="2" width="19" style="61" customWidth="1"/>
    <col min="3" max="3" width="17" style="61" customWidth="1"/>
    <col min="4" max="4" width="15.5703125" style="61" customWidth="1"/>
    <col min="5" max="5" width="13" style="61" customWidth="1"/>
    <col min="6" max="6" width="15.5703125" style="61" customWidth="1"/>
    <col min="7" max="7" width="16.28515625" style="61" customWidth="1"/>
    <col min="8" max="8" width="16.140625" style="61"/>
    <col min="9" max="9" width="17" style="61" customWidth="1"/>
    <col min="10" max="10" width="15.85546875" style="61" customWidth="1"/>
    <col min="11" max="11" width="10.5703125" style="61" customWidth="1"/>
    <col min="12" max="12" width="16.28515625" style="61" customWidth="1"/>
    <col min="13" max="15" width="16.140625" style="61" customWidth="1"/>
    <col min="16" max="16384" width="16.140625" style="61"/>
  </cols>
  <sheetData>
    <row r="1" spans="1:24" ht="15" customHeight="1">
      <c r="M1" s="324" t="s">
        <v>109</v>
      </c>
      <c r="N1" s="323" t="s">
        <v>120</v>
      </c>
      <c r="O1" s="323"/>
      <c r="P1" s="323"/>
    </row>
    <row r="2" spans="1:24">
      <c r="M2" s="324"/>
      <c r="N2" s="323"/>
      <c r="O2" s="323"/>
      <c r="P2" s="323"/>
    </row>
    <row r="3" spans="1:24" ht="26.25" customHeight="1">
      <c r="A3" s="319" t="s">
        <v>5</v>
      </c>
      <c r="B3" s="322" t="str">
        <f>'CONSUMOS Y PRODUCCIÓN'!B94</f>
        <v>PRODUCCIÓN</v>
      </c>
      <c r="C3" s="322" t="str">
        <f>+'CONSUMOS Y PRODUCCIÓN'!B2</f>
        <v>ENERGÍA ELÉCTRICA</v>
      </c>
      <c r="D3" s="322"/>
      <c r="E3" s="204"/>
      <c r="F3" s="204"/>
      <c r="G3" s="325" t="s">
        <v>156</v>
      </c>
      <c r="H3" s="326"/>
      <c r="I3" s="319" t="str">
        <f>+'CONSUMOS Y PRODUCCIÓN'!B2</f>
        <v>ENERGÍA ELÉCTRICA</v>
      </c>
      <c r="J3" s="322"/>
      <c r="K3" s="322"/>
      <c r="L3" s="322"/>
      <c r="M3" s="206" t="s">
        <v>119</v>
      </c>
      <c r="N3" s="206"/>
      <c r="O3" s="206"/>
      <c r="P3" s="206"/>
      <c r="Q3" s="317" t="s">
        <v>151</v>
      </c>
      <c r="R3" s="318"/>
      <c r="S3" s="318"/>
      <c r="T3" s="318"/>
      <c r="U3" s="318"/>
      <c r="V3" s="318"/>
      <c r="W3" s="318"/>
      <c r="X3" s="318"/>
    </row>
    <row r="4" spans="1:24" ht="39.75" customHeight="1">
      <c r="A4" s="320"/>
      <c r="B4" s="322"/>
      <c r="C4" s="322"/>
      <c r="D4" s="322"/>
      <c r="E4" s="205"/>
      <c r="F4" s="205"/>
      <c r="G4" s="124" t="str">
        <f>+C3</f>
        <v>ENERGÍA ELÉCTRICA</v>
      </c>
      <c r="H4" s="124">
        <f>+D3</f>
        <v>0</v>
      </c>
      <c r="I4" s="321"/>
      <c r="J4" s="322"/>
      <c r="K4" s="322"/>
      <c r="L4" s="322"/>
      <c r="M4" s="124" t="str">
        <f>+G4</f>
        <v>ENERGÍA ELÉCTRICA</v>
      </c>
      <c r="N4" s="185" t="s">
        <v>154</v>
      </c>
      <c r="O4" s="124" t="s">
        <v>117</v>
      </c>
      <c r="P4" s="124" t="s">
        <v>118</v>
      </c>
      <c r="Q4" s="207"/>
      <c r="R4" s="207"/>
      <c r="S4" s="207"/>
      <c r="T4" s="207"/>
      <c r="U4" s="207"/>
      <c r="V4" s="207"/>
      <c r="W4" s="207"/>
      <c r="X4" s="207"/>
    </row>
    <row r="5" spans="1:24" ht="31.5" customHeight="1">
      <c r="A5" s="321"/>
      <c r="B5" s="124" t="str">
        <f>+'CONSUMOS Y PRODUCCIÓN'!C95</f>
        <v xml:space="preserve">Numero de visitantes </v>
      </c>
      <c r="C5" s="124" t="str">
        <f>+'CONSUMOS Y PRODUCCIÓN'!C3</f>
        <v>kWh</v>
      </c>
      <c r="D5" s="124"/>
      <c r="E5" s="124"/>
      <c r="F5" s="124"/>
      <c r="G5" s="185" t="s">
        <v>29</v>
      </c>
      <c r="H5" s="185" t="s">
        <v>155</v>
      </c>
      <c r="I5" s="124" t="str">
        <f>+'CONSUMOS Y PRODUCCIÓN'!C3</f>
        <v>kWh</v>
      </c>
      <c r="J5" s="124"/>
      <c r="K5" s="185"/>
      <c r="L5" s="185"/>
      <c r="M5" s="185" t="s">
        <v>121</v>
      </c>
      <c r="N5" s="185"/>
      <c r="O5" s="124" t="s">
        <v>80</v>
      </c>
      <c r="P5" s="185" t="s">
        <v>122</v>
      </c>
      <c r="Q5" s="207"/>
      <c r="R5" s="207"/>
      <c r="S5" s="207"/>
      <c r="T5" s="207"/>
      <c r="U5" s="207"/>
      <c r="V5" s="207"/>
      <c r="W5" s="207"/>
      <c r="X5" s="207"/>
    </row>
    <row r="6" spans="1:24">
      <c r="A6" s="126" t="str">
        <f>'CONSUMOS Y PRODUCCIÓN'!B4</f>
        <v>Enero</v>
      </c>
      <c r="B6" s="135">
        <f>'CONSUMOS Y PRODUCCIÓN'!C96</f>
        <v>334233</v>
      </c>
      <c r="C6" s="135">
        <f>+'CONSUMOS Y PRODUCCIÓN'!C4</f>
        <v>36049</v>
      </c>
      <c r="D6" s="135"/>
      <c r="E6" s="135"/>
      <c r="F6" s="135"/>
      <c r="G6" s="91">
        <f>+C6/B6</f>
        <v>0.10785589693417466</v>
      </c>
      <c r="H6" s="136">
        <f>+(D6/B6)</f>
        <v>0</v>
      </c>
      <c r="I6" s="135">
        <f>+'CONSUMOS Y PRODUCCIÓN'!C4</f>
        <v>36049</v>
      </c>
      <c r="J6" s="135"/>
      <c r="K6" s="135"/>
      <c r="L6" s="135"/>
      <c r="M6" s="209">
        <f t="shared" ref="M6:M17" si="0">B6/I6</f>
        <v>9.2716302810064075</v>
      </c>
      <c r="N6" s="163">
        <v>0</v>
      </c>
      <c r="O6" s="91">
        <f>SUM(I6:L6)</f>
        <v>36049</v>
      </c>
      <c r="P6" s="137">
        <f t="shared" ref="P6:P17" si="1">+O6/B6</f>
        <v>0.10785589693417466</v>
      </c>
      <c r="Q6" s="207"/>
      <c r="R6" s="207"/>
      <c r="S6" s="207"/>
      <c r="T6" s="207"/>
      <c r="U6" s="207"/>
      <c r="V6" s="207"/>
      <c r="W6" s="207"/>
      <c r="X6" s="207"/>
    </row>
    <row r="7" spans="1:24">
      <c r="A7" s="126" t="str">
        <f>'CONSUMOS Y PRODUCCIÓN'!B5</f>
        <v>Febrero</v>
      </c>
      <c r="B7" s="135">
        <f>'CONSUMOS Y PRODUCCIÓN'!C97</f>
        <v>476332</v>
      </c>
      <c r="C7" s="135">
        <f>+'CONSUMOS Y PRODUCCIÓN'!C5</f>
        <v>35655</v>
      </c>
      <c r="D7" s="135"/>
      <c r="E7" s="135"/>
      <c r="F7" s="135"/>
      <c r="G7" s="91">
        <f t="shared" ref="G7:G17" si="2">+C7/B7</f>
        <v>7.4853253613026208E-2</v>
      </c>
      <c r="H7" s="136">
        <f t="shared" ref="H7:H17" si="3">+(D7/B7)</f>
        <v>0</v>
      </c>
      <c r="I7" s="135">
        <f>+'CONSUMOS Y PRODUCCIÓN'!C5</f>
        <v>35655</v>
      </c>
      <c r="J7" s="135"/>
      <c r="K7" s="135"/>
      <c r="L7" s="135"/>
      <c r="M7" s="209">
        <f t="shared" si="0"/>
        <v>13.359472724723041</v>
      </c>
      <c r="N7" s="163">
        <v>0</v>
      </c>
      <c r="O7" s="91">
        <f t="shared" ref="O7:O17" si="4">SUM(I7:L7)</f>
        <v>35655</v>
      </c>
      <c r="P7" s="137">
        <f t="shared" si="1"/>
        <v>7.4853253613026208E-2</v>
      </c>
      <c r="Q7" s="207"/>
      <c r="R7" s="207"/>
      <c r="S7" s="207"/>
      <c r="T7" s="207"/>
      <c r="U7" s="207"/>
      <c r="V7" s="207"/>
      <c r="W7" s="207"/>
      <c r="X7" s="207"/>
    </row>
    <row r="8" spans="1:24">
      <c r="A8" s="126" t="str">
        <f>'CONSUMOS Y PRODUCCIÓN'!B6</f>
        <v>Marzo</v>
      </c>
      <c r="B8" s="135">
        <f>'CONSUMOS Y PRODUCCIÓN'!C98</f>
        <v>564264</v>
      </c>
      <c r="C8" s="135">
        <f>+'CONSUMOS Y PRODUCCIÓN'!C6</f>
        <v>44426</v>
      </c>
      <c r="D8" s="135"/>
      <c r="E8" s="135"/>
      <c r="F8" s="135"/>
      <c r="G8" s="91">
        <f t="shared" si="2"/>
        <v>7.8732649965264481E-2</v>
      </c>
      <c r="H8" s="136">
        <f t="shared" si="3"/>
        <v>0</v>
      </c>
      <c r="I8" s="135">
        <f>+'CONSUMOS Y PRODUCCIÓN'!C6</f>
        <v>44426</v>
      </c>
      <c r="J8" s="135"/>
      <c r="K8" s="135"/>
      <c r="L8" s="135"/>
      <c r="M8" s="209">
        <f t="shared" si="0"/>
        <v>12.701211002566065</v>
      </c>
      <c r="N8" s="163">
        <v>0</v>
      </c>
      <c r="O8" s="91">
        <f t="shared" si="4"/>
        <v>44426</v>
      </c>
      <c r="P8" s="137">
        <f t="shared" si="1"/>
        <v>7.8732649965264481E-2</v>
      </c>
      <c r="Q8" s="207"/>
      <c r="R8" s="207"/>
      <c r="S8" s="207"/>
      <c r="T8" s="207"/>
      <c r="U8" s="207"/>
      <c r="V8" s="207"/>
      <c r="W8" s="207"/>
      <c r="X8" s="207"/>
    </row>
    <row r="9" spans="1:24">
      <c r="A9" s="126" t="str">
        <f>'CONSUMOS Y PRODUCCIÓN'!B7</f>
        <v>Abril</v>
      </c>
      <c r="B9" s="135">
        <f>'CONSUMOS Y PRODUCCIÓN'!C99</f>
        <v>503631</v>
      </c>
      <c r="C9" s="135">
        <f>+'CONSUMOS Y PRODUCCIÓN'!C7</f>
        <v>45190</v>
      </c>
      <c r="D9" s="135"/>
      <c r="E9" s="135"/>
      <c r="F9" s="135"/>
      <c r="G9" s="91">
        <f t="shared" si="2"/>
        <v>8.9728392414287442E-2</v>
      </c>
      <c r="H9" s="136">
        <f t="shared" si="3"/>
        <v>0</v>
      </c>
      <c r="I9" s="135">
        <f>+'CONSUMOS Y PRODUCCIÓN'!C7</f>
        <v>45190</v>
      </c>
      <c r="J9" s="135"/>
      <c r="K9" s="135"/>
      <c r="L9" s="135"/>
      <c r="M9" s="209">
        <f t="shared" si="0"/>
        <v>11.144744412480637</v>
      </c>
      <c r="N9" s="163">
        <v>0</v>
      </c>
      <c r="O9" s="91">
        <f t="shared" si="4"/>
        <v>45190</v>
      </c>
      <c r="P9" s="137">
        <f t="shared" si="1"/>
        <v>8.9728392414287442E-2</v>
      </c>
      <c r="Q9" s="207"/>
      <c r="R9" s="207"/>
      <c r="S9" s="207"/>
      <c r="T9" s="207"/>
      <c r="U9" s="207"/>
      <c r="V9" s="207"/>
      <c r="W9" s="207"/>
      <c r="X9" s="207"/>
    </row>
    <row r="10" spans="1:24">
      <c r="A10" s="126" t="str">
        <f>'CONSUMOS Y PRODUCCIÓN'!B8</f>
        <v>Mayo</v>
      </c>
      <c r="B10" s="135">
        <f>'CONSUMOS Y PRODUCCIÓN'!C100</f>
        <v>631915</v>
      </c>
      <c r="C10" s="135">
        <f>+'CONSUMOS Y PRODUCCIÓN'!C8</f>
        <v>49563</v>
      </c>
      <c r="D10" s="135"/>
      <c r="E10" s="135"/>
      <c r="F10" s="135"/>
      <c r="G10" s="91">
        <f t="shared" si="2"/>
        <v>7.8433017098818669E-2</v>
      </c>
      <c r="H10" s="136">
        <f t="shared" si="3"/>
        <v>0</v>
      </c>
      <c r="I10" s="135">
        <f>+'CONSUMOS Y PRODUCCIÓN'!C8</f>
        <v>49563</v>
      </c>
      <c r="J10" s="135"/>
      <c r="K10" s="135"/>
      <c r="L10" s="135"/>
      <c r="M10" s="209">
        <f t="shared" si="0"/>
        <v>12.749732663478804</v>
      </c>
      <c r="N10" s="163">
        <v>0</v>
      </c>
      <c r="O10" s="91">
        <f t="shared" si="4"/>
        <v>49563</v>
      </c>
      <c r="P10" s="137">
        <f t="shared" si="1"/>
        <v>7.8433017098818669E-2</v>
      </c>
      <c r="Q10" s="207"/>
      <c r="R10" s="207"/>
      <c r="S10" s="207"/>
      <c r="T10" s="207"/>
      <c r="U10" s="207"/>
      <c r="V10" s="207"/>
      <c r="W10" s="207"/>
      <c r="X10" s="207"/>
    </row>
    <row r="11" spans="1:24">
      <c r="A11" s="126" t="str">
        <f>'CONSUMOS Y PRODUCCIÓN'!B9</f>
        <v>Junio</v>
      </c>
      <c r="B11" s="135">
        <f>'CONSUMOS Y PRODUCCIÓN'!C101</f>
        <v>702929</v>
      </c>
      <c r="C11" s="135">
        <f>+'CONSUMOS Y PRODUCCIÓN'!C9</f>
        <v>52679</v>
      </c>
      <c r="D11" s="135"/>
      <c r="E11" s="135"/>
      <c r="F11" s="135"/>
      <c r="G11" s="91">
        <f t="shared" si="2"/>
        <v>7.4942134980915565E-2</v>
      </c>
      <c r="H11" s="136">
        <f t="shared" si="3"/>
        <v>0</v>
      </c>
      <c r="I11" s="135">
        <f>+'CONSUMOS Y PRODUCCIÓN'!C9</f>
        <v>52679</v>
      </c>
      <c r="J11" s="135"/>
      <c r="K11" s="135"/>
      <c r="L11" s="135"/>
      <c r="M11" s="209">
        <f t="shared" si="0"/>
        <v>13.343628390819871</v>
      </c>
      <c r="N11" s="163">
        <v>0</v>
      </c>
      <c r="O11" s="91">
        <f t="shared" si="4"/>
        <v>52679</v>
      </c>
      <c r="P11" s="137">
        <f t="shared" si="1"/>
        <v>7.4942134980915565E-2</v>
      </c>
      <c r="Q11" s="207"/>
      <c r="R11" s="207"/>
      <c r="S11" s="207"/>
      <c r="T11" s="207"/>
      <c r="U11" s="207"/>
      <c r="V11" s="207"/>
      <c r="W11" s="207"/>
      <c r="X11" s="207"/>
    </row>
    <row r="12" spans="1:24">
      <c r="A12" s="126" t="str">
        <f>'CONSUMOS Y PRODUCCIÓN'!B10</f>
        <v>Julio</v>
      </c>
      <c r="B12" s="135">
        <f>'CONSUMOS Y PRODUCCIÓN'!C102</f>
        <v>767157</v>
      </c>
      <c r="C12" s="135">
        <f>+'CONSUMOS Y PRODUCCIÓN'!C10</f>
        <v>56554</v>
      </c>
      <c r="D12" s="135"/>
      <c r="E12" s="135"/>
      <c r="F12" s="135"/>
      <c r="G12" s="91">
        <f t="shared" si="2"/>
        <v>7.3718938887346402E-2</v>
      </c>
      <c r="H12" s="136">
        <f t="shared" si="3"/>
        <v>0</v>
      </c>
      <c r="I12" s="135">
        <f>+'CONSUMOS Y PRODUCCIÓN'!C10</f>
        <v>56554</v>
      </c>
      <c r="J12" s="135"/>
      <c r="K12" s="135"/>
      <c r="L12" s="135"/>
      <c r="M12" s="209">
        <f t="shared" si="0"/>
        <v>13.565035187608304</v>
      </c>
      <c r="N12" s="163">
        <v>0</v>
      </c>
      <c r="O12" s="91">
        <f t="shared" si="4"/>
        <v>56554</v>
      </c>
      <c r="P12" s="137">
        <f t="shared" si="1"/>
        <v>7.3718938887346402E-2</v>
      </c>
      <c r="Q12" s="207"/>
      <c r="R12" s="207"/>
      <c r="S12" s="207"/>
      <c r="T12" s="207"/>
      <c r="U12" s="207"/>
      <c r="V12" s="207"/>
      <c r="W12" s="207"/>
      <c r="X12" s="207"/>
    </row>
    <row r="13" spans="1:24">
      <c r="A13" s="126" t="str">
        <f>'CONSUMOS Y PRODUCCIÓN'!B11</f>
        <v>Agosto</v>
      </c>
      <c r="B13" s="135">
        <f>'CONSUMOS Y PRODUCCIÓN'!C103</f>
        <v>739807</v>
      </c>
      <c r="C13" s="135">
        <f>+'CONSUMOS Y PRODUCCIÓN'!C11</f>
        <v>59167</v>
      </c>
      <c r="D13" s="135"/>
      <c r="E13" s="135"/>
      <c r="F13" s="135"/>
      <c r="G13" s="91">
        <f t="shared" si="2"/>
        <v>7.9976264079685652E-2</v>
      </c>
      <c r="H13" s="136">
        <f t="shared" si="3"/>
        <v>0</v>
      </c>
      <c r="I13" s="135">
        <f>+'CONSUMOS Y PRODUCCIÓN'!C11</f>
        <v>59167</v>
      </c>
      <c r="J13" s="135"/>
      <c r="K13" s="135"/>
      <c r="L13" s="135"/>
      <c r="M13" s="209">
        <f t="shared" si="0"/>
        <v>12.503709838254432</v>
      </c>
      <c r="N13" s="163">
        <v>0</v>
      </c>
      <c r="O13" s="91">
        <f t="shared" si="4"/>
        <v>59167</v>
      </c>
      <c r="P13" s="137">
        <f t="shared" si="1"/>
        <v>7.9976264079685652E-2</v>
      </c>
      <c r="Q13" s="207"/>
      <c r="R13" s="207"/>
      <c r="S13" s="207"/>
      <c r="T13" s="207"/>
      <c r="U13" s="207"/>
      <c r="V13" s="207"/>
      <c r="W13" s="207"/>
      <c r="X13" s="207"/>
    </row>
    <row r="14" spans="1:24">
      <c r="A14" s="126" t="str">
        <f>'CONSUMOS Y PRODUCCIÓN'!B12</f>
        <v>Septiembre</v>
      </c>
      <c r="B14" s="135">
        <f>'CONSUMOS Y PRODUCCIÓN'!C104</f>
        <v>751358</v>
      </c>
      <c r="C14" s="135">
        <f>+'CONSUMOS Y PRODUCCIÓN'!C12</f>
        <v>58396</v>
      </c>
      <c r="D14" s="135"/>
      <c r="E14" s="135"/>
      <c r="F14" s="135"/>
      <c r="G14" s="91">
        <f t="shared" si="2"/>
        <v>7.7720607220526039E-2</v>
      </c>
      <c r="H14" s="136">
        <f t="shared" si="3"/>
        <v>0</v>
      </c>
      <c r="I14" s="135">
        <f>+'CONSUMOS Y PRODUCCIÓN'!C12</f>
        <v>58396</v>
      </c>
      <c r="J14" s="135"/>
      <c r="K14" s="135"/>
      <c r="L14" s="135"/>
      <c r="M14" s="209">
        <f t="shared" si="0"/>
        <v>12.866600452085759</v>
      </c>
      <c r="N14" s="163">
        <v>0</v>
      </c>
      <c r="O14" s="91">
        <f t="shared" si="4"/>
        <v>58396</v>
      </c>
      <c r="P14" s="137">
        <f t="shared" si="1"/>
        <v>7.7720607220526039E-2</v>
      </c>
      <c r="Q14" s="207"/>
      <c r="R14" s="207"/>
      <c r="S14" s="207"/>
      <c r="T14" s="207"/>
      <c r="U14" s="207"/>
      <c r="V14" s="207"/>
      <c r="W14" s="207"/>
      <c r="X14" s="207"/>
    </row>
    <row r="15" spans="1:24">
      <c r="A15" s="126" t="str">
        <f>'CONSUMOS Y PRODUCCIÓN'!B13</f>
        <v>Octubre</v>
      </c>
      <c r="B15" s="135">
        <f>'CONSUMOS Y PRODUCCIÓN'!C105</f>
        <v>758173</v>
      </c>
      <c r="C15" s="135">
        <f>+'CONSUMOS Y PRODUCCIÓN'!C13</f>
        <v>61854</v>
      </c>
      <c r="D15" s="135"/>
      <c r="E15" s="135"/>
      <c r="F15" s="135"/>
      <c r="G15" s="91">
        <f t="shared" si="2"/>
        <v>8.1582963255088223E-2</v>
      </c>
      <c r="H15" s="136">
        <f t="shared" si="3"/>
        <v>0</v>
      </c>
      <c r="I15" s="135">
        <f>+'CONSUMOS Y PRODUCCIÓN'!C13</f>
        <v>61854</v>
      </c>
      <c r="J15" s="135"/>
      <c r="K15" s="135"/>
      <c r="L15" s="135"/>
      <c r="M15" s="209">
        <f t="shared" si="0"/>
        <v>12.257461118116856</v>
      </c>
      <c r="N15" s="163">
        <v>0</v>
      </c>
      <c r="O15" s="91">
        <f t="shared" si="4"/>
        <v>61854</v>
      </c>
      <c r="P15" s="137">
        <f t="shared" si="1"/>
        <v>8.1582963255088223E-2</v>
      </c>
      <c r="Q15" s="207"/>
      <c r="R15" s="207"/>
      <c r="S15" s="207"/>
      <c r="T15" s="207"/>
      <c r="U15" s="207"/>
      <c r="V15" s="207"/>
      <c r="W15" s="207"/>
      <c r="X15" s="207"/>
    </row>
    <row r="16" spans="1:24">
      <c r="A16" s="126" t="str">
        <f>'CONSUMOS Y PRODUCCIÓN'!B14</f>
        <v>Noviembre</v>
      </c>
      <c r="B16" s="135">
        <f>'CONSUMOS Y PRODUCCIÓN'!C106</f>
        <v>676969</v>
      </c>
      <c r="C16" s="135">
        <f>+'CONSUMOS Y PRODUCCIÓN'!C14</f>
        <v>62279</v>
      </c>
      <c r="D16" s="135"/>
      <c r="E16" s="135"/>
      <c r="F16" s="135"/>
      <c r="G16" s="91">
        <f t="shared" si="2"/>
        <v>9.1996827033438755E-2</v>
      </c>
      <c r="H16" s="136">
        <f t="shared" si="3"/>
        <v>0</v>
      </c>
      <c r="I16" s="135">
        <f>+'CONSUMOS Y PRODUCCIÓN'!C14</f>
        <v>62279</v>
      </c>
      <c r="J16" s="135"/>
      <c r="K16" s="135"/>
      <c r="L16" s="135"/>
      <c r="M16" s="209">
        <f t="shared" si="0"/>
        <v>10.869940108222675</v>
      </c>
      <c r="N16" s="163">
        <v>0</v>
      </c>
      <c r="O16" s="91">
        <f t="shared" si="4"/>
        <v>62279</v>
      </c>
      <c r="P16" s="137">
        <f t="shared" si="1"/>
        <v>9.1996827033438755E-2</v>
      </c>
      <c r="Q16" s="207"/>
      <c r="R16" s="207"/>
      <c r="S16" s="207"/>
      <c r="T16" s="207"/>
      <c r="U16" s="207"/>
      <c r="V16" s="207"/>
      <c r="W16" s="207"/>
      <c r="X16" s="207"/>
    </row>
    <row r="17" spans="1:24">
      <c r="A17" s="126" t="str">
        <f>'CONSUMOS Y PRODUCCIÓN'!B15</f>
        <v>Diciembre</v>
      </c>
      <c r="B17" s="135">
        <f>'CONSUMOS Y PRODUCCIÓN'!C107</f>
        <v>902240</v>
      </c>
      <c r="C17" s="135">
        <f>+'CONSUMOS Y PRODUCCIÓN'!C15</f>
        <v>64488</v>
      </c>
      <c r="D17" s="135"/>
      <c r="E17" s="135"/>
      <c r="F17" s="135"/>
      <c r="G17" s="91">
        <f t="shared" si="2"/>
        <v>7.1475438907607727E-2</v>
      </c>
      <c r="H17" s="136">
        <f t="shared" si="3"/>
        <v>0</v>
      </c>
      <c r="I17" s="135">
        <f>+'CONSUMOS Y PRODUCCIÓN'!C15</f>
        <v>64488</v>
      </c>
      <c r="J17" s="135"/>
      <c r="K17" s="135"/>
      <c r="L17" s="135"/>
      <c r="M17" s="209">
        <f t="shared" si="0"/>
        <v>13.990819997518917</v>
      </c>
      <c r="N17" s="163">
        <v>0</v>
      </c>
      <c r="O17" s="91">
        <f t="shared" si="4"/>
        <v>64488</v>
      </c>
      <c r="P17" s="137">
        <f t="shared" si="1"/>
        <v>7.1475438907607727E-2</v>
      </c>
      <c r="Q17" s="207"/>
      <c r="R17" s="207"/>
      <c r="S17" s="207"/>
      <c r="T17" s="207"/>
      <c r="U17" s="207"/>
      <c r="V17" s="207"/>
      <c r="W17" s="207"/>
      <c r="X17" s="207"/>
    </row>
    <row r="18" spans="1:24">
      <c r="A18" s="126"/>
      <c r="B18" s="135"/>
      <c r="C18" s="135"/>
      <c r="D18" s="135"/>
      <c r="E18" s="135"/>
      <c r="F18" s="135"/>
      <c r="G18" s="91"/>
      <c r="H18" s="136"/>
      <c r="I18" s="135"/>
      <c r="J18" s="135"/>
      <c r="K18" s="135"/>
      <c r="L18" s="135"/>
      <c r="M18" s="137"/>
      <c r="N18" s="163"/>
      <c r="O18" s="91"/>
      <c r="P18" s="137"/>
      <c r="Q18" s="207"/>
      <c r="R18" s="207"/>
      <c r="S18" s="207"/>
      <c r="T18" s="207"/>
      <c r="U18" s="207"/>
      <c r="V18" s="207"/>
      <c r="W18" s="207"/>
      <c r="X18" s="207"/>
    </row>
    <row r="19" spans="1:24">
      <c r="A19" s="126"/>
      <c r="B19" s="135"/>
      <c r="C19" s="135"/>
      <c r="D19" s="135"/>
      <c r="E19" s="135"/>
      <c r="F19" s="135"/>
      <c r="G19" s="91"/>
      <c r="H19" s="136"/>
      <c r="I19" s="135"/>
      <c r="J19" s="135"/>
      <c r="K19" s="135"/>
      <c r="L19" s="135"/>
      <c r="M19" s="137"/>
      <c r="N19" s="163"/>
      <c r="O19" s="91"/>
      <c r="P19" s="137"/>
      <c r="Q19" s="207"/>
      <c r="R19" s="207"/>
      <c r="S19" s="207"/>
      <c r="T19" s="207"/>
      <c r="U19" s="207"/>
      <c r="V19" s="207"/>
      <c r="W19" s="207"/>
      <c r="X19" s="207"/>
    </row>
    <row r="20" spans="1:24">
      <c r="A20" s="126"/>
      <c r="B20" s="135"/>
      <c r="C20" s="135"/>
      <c r="D20" s="135"/>
      <c r="E20" s="135"/>
      <c r="F20" s="135"/>
      <c r="G20" s="91"/>
      <c r="H20" s="136"/>
      <c r="I20" s="135"/>
      <c r="J20" s="135"/>
      <c r="K20" s="135"/>
      <c r="L20" s="135"/>
      <c r="M20" s="137"/>
      <c r="N20" s="163"/>
      <c r="O20" s="91"/>
      <c r="P20" s="137"/>
      <c r="Q20" s="207"/>
      <c r="R20" s="207"/>
      <c r="S20" s="207"/>
      <c r="T20" s="207"/>
      <c r="U20" s="207"/>
      <c r="V20" s="207"/>
      <c r="W20" s="207"/>
      <c r="X20" s="207"/>
    </row>
    <row r="21" spans="1:24">
      <c r="A21" s="126"/>
      <c r="B21" s="135"/>
      <c r="C21" s="135"/>
      <c r="D21" s="135"/>
      <c r="E21" s="135"/>
      <c r="F21" s="135"/>
      <c r="G21" s="91"/>
      <c r="H21" s="136"/>
      <c r="I21" s="135"/>
      <c r="J21" s="135"/>
      <c r="K21" s="135"/>
      <c r="L21" s="135"/>
      <c r="M21" s="137"/>
      <c r="N21" s="163"/>
      <c r="O21" s="91"/>
      <c r="P21" s="137"/>
      <c r="Q21" s="207"/>
      <c r="R21" s="207"/>
      <c r="S21" s="207"/>
      <c r="T21" s="207"/>
      <c r="U21" s="207"/>
      <c r="V21" s="207"/>
      <c r="W21" s="207"/>
      <c r="X21" s="207"/>
    </row>
    <row r="22" spans="1:24">
      <c r="A22" s="126"/>
      <c r="B22" s="135"/>
      <c r="C22" s="135"/>
      <c r="D22" s="135"/>
      <c r="E22" s="135"/>
      <c r="F22" s="135"/>
      <c r="G22" s="91"/>
      <c r="H22" s="136"/>
      <c r="I22" s="135"/>
      <c r="J22" s="135"/>
      <c r="K22" s="135"/>
      <c r="L22" s="135"/>
      <c r="M22" s="137"/>
      <c r="N22" s="163"/>
      <c r="O22" s="91"/>
      <c r="P22" s="137"/>
      <c r="Q22" s="207"/>
      <c r="R22" s="207"/>
      <c r="S22" s="207"/>
      <c r="T22" s="207"/>
      <c r="U22" s="207"/>
      <c r="V22" s="207"/>
      <c r="W22" s="207"/>
      <c r="X22" s="207"/>
    </row>
    <row r="23" spans="1:24">
      <c r="A23" s="126"/>
      <c r="B23" s="135"/>
      <c r="C23" s="135"/>
      <c r="D23" s="135"/>
      <c r="E23" s="135"/>
      <c r="F23" s="135"/>
      <c r="G23" s="91"/>
      <c r="H23" s="136"/>
      <c r="I23" s="135"/>
      <c r="J23" s="135"/>
      <c r="K23" s="135"/>
      <c r="L23" s="135"/>
      <c r="M23" s="137"/>
      <c r="N23" s="163"/>
      <c r="O23" s="91"/>
      <c r="P23" s="137"/>
      <c r="Q23" s="207"/>
      <c r="R23" s="207"/>
      <c r="S23" s="207"/>
      <c r="T23" s="207"/>
      <c r="U23" s="207"/>
      <c r="V23" s="207"/>
      <c r="W23" s="207"/>
      <c r="X23" s="207"/>
    </row>
    <row r="24" spans="1:24">
      <c r="A24" s="126"/>
      <c r="B24" s="135"/>
      <c r="C24" s="135"/>
      <c r="D24" s="135"/>
      <c r="E24" s="135"/>
      <c r="F24" s="135"/>
      <c r="G24" s="91"/>
      <c r="H24" s="136"/>
      <c r="I24" s="135"/>
      <c r="J24" s="135"/>
      <c r="K24" s="135"/>
      <c r="L24" s="135"/>
      <c r="M24" s="137"/>
      <c r="N24" s="163"/>
      <c r="O24" s="91"/>
      <c r="P24" s="137"/>
      <c r="Q24" s="207"/>
      <c r="R24" s="207"/>
      <c r="S24" s="207"/>
      <c r="T24" s="207"/>
      <c r="U24" s="207"/>
      <c r="V24" s="207"/>
      <c r="W24" s="207"/>
      <c r="X24" s="207"/>
    </row>
    <row r="25" spans="1:24">
      <c r="A25" s="126"/>
      <c r="B25" s="135"/>
      <c r="C25" s="135"/>
      <c r="D25" s="135"/>
      <c r="E25" s="135"/>
      <c r="F25" s="135"/>
      <c r="G25" s="91"/>
      <c r="H25" s="136"/>
      <c r="I25" s="135"/>
      <c r="J25" s="135"/>
      <c r="K25" s="135"/>
      <c r="L25" s="135"/>
      <c r="M25" s="137"/>
      <c r="N25" s="163"/>
      <c r="O25" s="91"/>
      <c r="P25" s="137"/>
      <c r="Q25" s="207"/>
      <c r="R25" s="207"/>
      <c r="S25" s="207"/>
      <c r="T25" s="207"/>
      <c r="U25" s="207"/>
      <c r="V25" s="207"/>
      <c r="W25" s="207"/>
      <c r="X25" s="207"/>
    </row>
    <row r="26" spans="1:24">
      <c r="A26" s="126"/>
      <c r="B26" s="135"/>
      <c r="C26" s="135"/>
      <c r="D26" s="135"/>
      <c r="E26" s="135"/>
      <c r="F26" s="135"/>
      <c r="G26" s="91"/>
      <c r="H26" s="136"/>
      <c r="I26" s="135"/>
      <c r="J26" s="135"/>
      <c r="K26" s="135"/>
      <c r="L26" s="135"/>
      <c r="M26" s="137"/>
      <c r="N26" s="163"/>
      <c r="O26" s="91"/>
      <c r="P26" s="137"/>
    </row>
    <row r="27" spans="1:24">
      <c r="A27" s="126"/>
      <c r="B27" s="135"/>
      <c r="C27" s="135"/>
      <c r="D27" s="135"/>
      <c r="E27" s="135"/>
      <c r="F27" s="135"/>
      <c r="G27" s="91"/>
      <c r="H27" s="136"/>
      <c r="I27" s="135"/>
      <c r="J27" s="135"/>
      <c r="K27" s="135"/>
      <c r="L27" s="135"/>
      <c r="M27" s="137"/>
      <c r="N27" s="163"/>
      <c r="O27" s="91"/>
      <c r="P27" s="137"/>
    </row>
    <row r="28" spans="1:24">
      <c r="A28" s="126"/>
      <c r="B28" s="135"/>
      <c r="C28" s="135"/>
      <c r="D28" s="135"/>
      <c r="E28" s="135"/>
      <c r="F28" s="135"/>
      <c r="G28" s="91"/>
      <c r="H28" s="136"/>
      <c r="I28" s="135"/>
      <c r="J28" s="135"/>
      <c r="K28" s="135"/>
      <c r="L28" s="135"/>
      <c r="M28" s="137"/>
      <c r="N28" s="163"/>
      <c r="O28" s="91"/>
      <c r="P28" s="137"/>
    </row>
    <row r="29" spans="1:24">
      <c r="A29" s="126"/>
      <c r="B29" s="135"/>
      <c r="C29" s="135"/>
      <c r="D29" s="135"/>
      <c r="E29" s="135"/>
      <c r="F29" s="135"/>
      <c r="G29" s="91"/>
      <c r="H29" s="136"/>
      <c r="I29" s="135"/>
      <c r="J29" s="135"/>
      <c r="K29" s="135"/>
      <c r="L29" s="135"/>
      <c r="M29" s="137"/>
      <c r="N29" s="163"/>
      <c r="O29" s="91"/>
      <c r="P29" s="137"/>
    </row>
    <row r="30" spans="1:24" ht="15.75" thickBot="1">
      <c r="M30" s="138"/>
      <c r="N30" s="138"/>
    </row>
    <row r="31" spans="1:24">
      <c r="A31" s="127" t="s">
        <v>9</v>
      </c>
      <c r="B31" s="57">
        <f>+AVERAGE(B6:B29)</f>
        <v>650750.66666666663</v>
      </c>
      <c r="C31" s="57">
        <f t="shared" ref="C31:D31" si="5">+AVERAGE(C6:C29)</f>
        <v>52191.666666666664</v>
      </c>
      <c r="D31" s="57" t="e">
        <f t="shared" si="5"/>
        <v>#DIV/0!</v>
      </c>
      <c r="E31" s="57"/>
      <c r="F31" s="57"/>
      <c r="G31" s="57">
        <f>+AVERAGE(G6:G29)</f>
        <v>8.1751365365848316E-2</v>
      </c>
      <c r="H31" s="176">
        <f>+AVERAGE(H6:H29)</f>
        <v>0</v>
      </c>
      <c r="I31" s="57">
        <f>+AVERAGE(I6:I29)</f>
        <v>52191.666666666664</v>
      </c>
      <c r="J31" s="57" t="e">
        <f>+AVERAGE(J6:J29)</f>
        <v>#DIV/0!</v>
      </c>
      <c r="K31" s="57"/>
      <c r="L31" s="57"/>
      <c r="M31" s="129">
        <f>+AVERAGE(M6:M29)</f>
        <v>12.385332181406811</v>
      </c>
      <c r="N31" s="129"/>
      <c r="O31" s="57">
        <f>+AVERAGE(O6:O29)</f>
        <v>52191.666666666664</v>
      </c>
      <c r="P31" s="57">
        <f>+AVERAGE(P6:P29)</f>
        <v>8.1751365365848316E-2</v>
      </c>
    </row>
    <row r="32" spans="1:24">
      <c r="A32" s="128" t="s">
        <v>23</v>
      </c>
      <c r="B32" s="58">
        <f>+MAX(B6:B29)</f>
        <v>902240</v>
      </c>
      <c r="C32" s="58">
        <f t="shared" ref="C32:D32" si="6">+MAX(C6:C29)</f>
        <v>64488</v>
      </c>
      <c r="D32" s="58">
        <f t="shared" si="6"/>
        <v>0</v>
      </c>
      <c r="E32" s="58"/>
      <c r="F32" s="58"/>
      <c r="G32" s="58">
        <f>+MAX(G6:G29)</f>
        <v>0.10785589693417466</v>
      </c>
      <c r="H32" s="177">
        <f>+MAX(H6:H29)</f>
        <v>0</v>
      </c>
      <c r="I32" s="58">
        <f>+MAX(I6:I29)</f>
        <v>64488</v>
      </c>
      <c r="J32" s="58">
        <f>+MAX(J6:J29)</f>
        <v>0</v>
      </c>
      <c r="K32" s="58"/>
      <c r="L32" s="58"/>
      <c r="M32" s="130">
        <f>+MAX(M6:M29)</f>
        <v>13.990819997518917</v>
      </c>
      <c r="N32" s="130"/>
      <c r="O32" s="58">
        <f>+MAX(O6:O29)</f>
        <v>64488</v>
      </c>
      <c r="P32" s="58">
        <f>+MAX(P6:P29)</f>
        <v>0.10785589693417466</v>
      </c>
    </row>
    <row r="33" spans="1:16">
      <c r="A33" s="128" t="s">
        <v>24</v>
      </c>
      <c r="B33" s="58">
        <f>+MIN(B6:B29)</f>
        <v>334233</v>
      </c>
      <c r="C33" s="58">
        <f t="shared" ref="C33:D33" si="7">+MIN(C6:C29)</f>
        <v>35655</v>
      </c>
      <c r="D33" s="58">
        <f t="shared" si="7"/>
        <v>0</v>
      </c>
      <c r="E33" s="58"/>
      <c r="F33" s="58"/>
      <c r="G33" s="58">
        <f>+MIN(G6:G29)</f>
        <v>7.1475438907607727E-2</v>
      </c>
      <c r="H33" s="177">
        <f>+MIN(H6:H29)</f>
        <v>0</v>
      </c>
      <c r="I33" s="58">
        <f>+MIN(I6:I29)</f>
        <v>35655</v>
      </c>
      <c r="J33" s="58">
        <f>+MIN(J6:J29)</f>
        <v>0</v>
      </c>
      <c r="K33" s="58"/>
      <c r="L33" s="58"/>
      <c r="M33" s="130">
        <f>+MIN(M6:M29)</f>
        <v>9.2716302810064075</v>
      </c>
      <c r="N33" s="130"/>
      <c r="O33" s="58">
        <f>+MIN(O6:O29)</f>
        <v>35655</v>
      </c>
      <c r="P33" s="58">
        <f>+MIN(P6:P29)</f>
        <v>7.1475438907607727E-2</v>
      </c>
    </row>
    <row r="36" spans="1:16">
      <c r="A36" s="134" t="s">
        <v>82</v>
      </c>
      <c r="B36" s="134" t="s">
        <v>83</v>
      </c>
      <c r="C36" s="134" t="s">
        <v>9</v>
      </c>
      <c r="D36" s="134" t="s">
        <v>23</v>
      </c>
      <c r="E36" s="134" t="s">
        <v>24</v>
      </c>
    </row>
    <row r="37" spans="1:16">
      <c r="A37" s="131" t="s">
        <v>84</v>
      </c>
      <c r="B37" s="132" t="str">
        <f>+G5</f>
        <v>kWh/Ton</v>
      </c>
      <c r="C37" s="133">
        <f>+G31</f>
        <v>8.1751365365848316E-2</v>
      </c>
      <c r="D37" s="133">
        <f>+G32</f>
        <v>0.10785589693417466</v>
      </c>
      <c r="E37" s="133">
        <f>+G33</f>
        <v>7.1475438907607727E-2</v>
      </c>
    </row>
    <row r="38" spans="1:16">
      <c r="A38" s="131" t="s">
        <v>85</v>
      </c>
      <c r="B38" s="132" t="str">
        <f>+H5</f>
        <v>m3/Ton</v>
      </c>
      <c r="C38" s="133">
        <f>+H31</f>
        <v>0</v>
      </c>
      <c r="D38" s="133">
        <f>+H32</f>
        <v>0</v>
      </c>
      <c r="E38" s="133">
        <f>+H33</f>
        <v>0</v>
      </c>
    </row>
    <row r="39" spans="1:16">
      <c r="A39" s="131" t="s">
        <v>86</v>
      </c>
      <c r="B39" s="132" t="str">
        <f>+M5</f>
        <v>kg/kWh E.E</v>
      </c>
      <c r="C39" s="133">
        <f>+M31</f>
        <v>12.385332181406811</v>
      </c>
      <c r="D39" s="133">
        <f>+M32</f>
        <v>13.990819997518917</v>
      </c>
      <c r="E39" s="133">
        <f>+M33</f>
        <v>9.2716302810064075</v>
      </c>
    </row>
    <row r="40" spans="1:16">
      <c r="A40" s="131" t="s">
        <v>87</v>
      </c>
      <c r="B40" s="132">
        <f>+N5</f>
        <v>0</v>
      </c>
      <c r="C40" s="178">
        <f>+N31</f>
        <v>0</v>
      </c>
      <c r="D40" s="178">
        <f>+N32</f>
        <v>0</v>
      </c>
      <c r="E40" s="178">
        <f>+N33</f>
        <v>0</v>
      </c>
    </row>
    <row r="41" spans="1:16">
      <c r="A41" s="131" t="s">
        <v>88</v>
      </c>
      <c r="B41" s="132" t="str">
        <f>+P5</f>
        <v>kWh/Ton TOTAL</v>
      </c>
      <c r="C41" s="133">
        <f>+P31</f>
        <v>8.1751365365848316E-2</v>
      </c>
      <c r="D41" s="133">
        <f>+P32</f>
        <v>0.10785589693417466</v>
      </c>
      <c r="E41" s="133">
        <f>+P33</f>
        <v>7.1475438907607727E-2</v>
      </c>
    </row>
  </sheetData>
  <mergeCells count="12">
    <mergeCell ref="N1:P2"/>
    <mergeCell ref="M1:M2"/>
    <mergeCell ref="B3:B4"/>
    <mergeCell ref="C3:C4"/>
    <mergeCell ref="D3:D4"/>
    <mergeCell ref="G3:H3"/>
    <mergeCell ref="Q3:X3"/>
    <mergeCell ref="A3:A5"/>
    <mergeCell ref="J3:J4"/>
    <mergeCell ref="K3:K4"/>
    <mergeCell ref="L3:L4"/>
    <mergeCell ref="I3:I4"/>
  </mergeCells>
  <pageMargins left="0.7" right="0.7" top="0.75" bottom="0.75" header="0.3" footer="0.3"/>
  <pageSetup orientation="portrait" r:id="rId1"/>
  <ignoredErrors>
    <ignoredError sqref="C7:C17 C4:D4 G4:H4 M4 I5 B3 B31:D33 G31:H33 M31:M33 O31:P33 I31:J33 C6 C3 C5 I3:I4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M1555"/>
  <sheetViews>
    <sheetView zoomScale="80" zoomScaleNormal="80" workbookViewId="0">
      <selection activeCell="M2" sqref="M2"/>
    </sheetView>
  </sheetViews>
  <sheetFormatPr baseColWidth="10" defaultColWidth="27.42578125" defaultRowHeight="11.25" customHeight="1"/>
  <cols>
    <col min="1" max="1" width="21.42578125" style="104" customWidth="1"/>
    <col min="2" max="2" width="20.28515625" style="104" customWidth="1"/>
    <col min="3" max="3" width="14.85546875" style="104" customWidth="1"/>
    <col min="4" max="4" width="11.5703125" style="104" customWidth="1"/>
    <col min="5" max="5" width="11.28515625" style="104" customWidth="1"/>
    <col min="6" max="6" width="10.28515625" style="104" customWidth="1"/>
    <col min="7" max="7" width="17.28515625" style="104" customWidth="1"/>
    <col min="8" max="8" width="23" style="104" customWidth="1"/>
    <col min="9" max="9" width="18.5703125" style="104" customWidth="1"/>
    <col min="10" max="10" width="5.85546875" style="112" customWidth="1"/>
    <col min="11" max="11" width="12" style="104" customWidth="1"/>
    <col min="12" max="12" width="20" style="104" customWidth="1"/>
    <col min="13" max="13" width="19.28515625" style="104" customWidth="1"/>
    <col min="14" max="16384" width="27.42578125" style="104"/>
  </cols>
  <sheetData>
    <row r="1" spans="1:13" ht="33" customHeight="1">
      <c r="A1" s="125" t="s">
        <v>4</v>
      </c>
      <c r="B1" s="125" t="s">
        <v>0</v>
      </c>
      <c r="C1" s="125" t="s">
        <v>19</v>
      </c>
      <c r="D1" s="125" t="s">
        <v>1</v>
      </c>
      <c r="E1" s="125" t="s">
        <v>105</v>
      </c>
      <c r="F1" s="125" t="s">
        <v>20</v>
      </c>
      <c r="G1" s="125" t="s">
        <v>21</v>
      </c>
      <c r="H1" s="125" t="s">
        <v>2</v>
      </c>
      <c r="I1" s="125" t="s">
        <v>3</v>
      </c>
      <c r="J1" s="104"/>
      <c r="K1" s="311" t="s">
        <v>106</v>
      </c>
      <c r="L1" s="312"/>
      <c r="M1" s="179">
        <v>31</v>
      </c>
    </row>
    <row r="2" spans="1:13" ht="18" customHeight="1">
      <c r="A2" s="180" t="str">
        <f>+'PROCESOS PRODUCTIVOS'!C3</f>
        <v>Fuerza Motriz</v>
      </c>
      <c r="B2" s="181" t="s">
        <v>212</v>
      </c>
      <c r="C2" s="182" t="s">
        <v>213</v>
      </c>
      <c r="D2" s="183"/>
      <c r="E2" s="183">
        <v>18</v>
      </c>
      <c r="F2" s="183">
        <v>682</v>
      </c>
      <c r="G2" s="183">
        <f>E2/1000</f>
        <v>1.7999999999999999E-2</v>
      </c>
      <c r="H2" s="183">
        <v>12</v>
      </c>
      <c r="I2" s="109">
        <f>G2*H2</f>
        <v>0.21599999999999997</v>
      </c>
      <c r="J2" s="104"/>
      <c r="K2" s="294" t="s">
        <v>107</v>
      </c>
      <c r="L2" s="327"/>
      <c r="M2" s="179"/>
    </row>
    <row r="3" spans="1:13" ht="16.5" customHeight="1">
      <c r="A3" s="180"/>
      <c r="B3" s="181" t="s">
        <v>214</v>
      </c>
      <c r="C3" s="182" t="s">
        <v>213</v>
      </c>
      <c r="D3" s="183"/>
      <c r="E3" s="183">
        <v>18</v>
      </c>
      <c r="F3" s="183">
        <v>832</v>
      </c>
      <c r="G3" s="183">
        <f t="shared" ref="G3:G18" si="0">E3/1000</f>
        <v>1.7999999999999999E-2</v>
      </c>
      <c r="H3" s="183">
        <v>12</v>
      </c>
      <c r="I3" s="109">
        <f t="shared" ref="I3:I18" si="1">G3*H3</f>
        <v>0.21599999999999997</v>
      </c>
      <c r="J3" s="104"/>
      <c r="K3" s="311" t="s">
        <v>108</v>
      </c>
      <c r="L3" s="312"/>
      <c r="M3" s="110">
        <f>((SUM(I2:I1000)*$M$1)-$M$2)/(SUM(I2:I1000)*$M$1)</f>
        <v>1</v>
      </c>
    </row>
    <row r="4" spans="1:13" s="111" customFormat="1" ht="15" customHeight="1">
      <c r="A4" s="180"/>
      <c r="B4" s="181" t="s">
        <v>215</v>
      </c>
      <c r="C4" s="182" t="s">
        <v>213</v>
      </c>
      <c r="D4" s="183"/>
      <c r="E4" s="183">
        <v>100</v>
      </c>
      <c r="F4" s="183">
        <v>83</v>
      </c>
      <c r="G4" s="183">
        <f t="shared" si="0"/>
        <v>0.1</v>
      </c>
      <c r="H4" s="183">
        <v>12</v>
      </c>
      <c r="I4" s="109">
        <f t="shared" si="1"/>
        <v>1.2000000000000002</v>
      </c>
      <c r="J4" s="104"/>
      <c r="K4" s="329" t="s">
        <v>109</v>
      </c>
      <c r="L4" s="328" t="s">
        <v>110</v>
      </c>
      <c r="M4" s="328"/>
    </row>
    <row r="5" spans="1:13" ht="16.5" customHeight="1">
      <c r="A5" s="180"/>
      <c r="B5" s="181" t="s">
        <v>215</v>
      </c>
      <c r="C5" s="182" t="s">
        <v>216</v>
      </c>
      <c r="D5" s="183"/>
      <c r="E5" s="183">
        <v>50</v>
      </c>
      <c r="F5" s="183">
        <v>96</v>
      </c>
      <c r="G5" s="183">
        <f t="shared" si="0"/>
        <v>0.05</v>
      </c>
      <c r="H5" s="183">
        <v>8</v>
      </c>
      <c r="I5" s="109">
        <f t="shared" si="1"/>
        <v>0.4</v>
      </c>
      <c r="J5" s="104"/>
      <c r="K5" s="329"/>
      <c r="L5" s="328"/>
      <c r="M5" s="328"/>
    </row>
    <row r="6" spans="1:13" ht="15.75">
      <c r="A6" s="180"/>
      <c r="B6" s="181" t="s">
        <v>217</v>
      </c>
      <c r="C6" s="182" t="s">
        <v>213</v>
      </c>
      <c r="D6" s="183"/>
      <c r="E6" s="183">
        <v>6</v>
      </c>
      <c r="F6" s="183">
        <v>133</v>
      </c>
      <c r="G6" s="183">
        <f t="shared" si="0"/>
        <v>6.0000000000000001E-3</v>
      </c>
      <c r="H6" s="183">
        <v>12</v>
      </c>
      <c r="I6" s="109">
        <f t="shared" si="1"/>
        <v>7.2000000000000008E-2</v>
      </c>
      <c r="J6" s="104"/>
    </row>
    <row r="7" spans="1:13" ht="15.75">
      <c r="A7" s="180"/>
      <c r="B7" s="181"/>
      <c r="C7" s="182"/>
      <c r="D7" s="183"/>
      <c r="E7" s="183"/>
      <c r="F7" s="183"/>
      <c r="G7" s="183">
        <f t="shared" si="0"/>
        <v>0</v>
      </c>
      <c r="H7" s="183"/>
      <c r="I7" s="109">
        <f t="shared" si="1"/>
        <v>0</v>
      </c>
      <c r="J7" s="104"/>
    </row>
    <row r="8" spans="1:13" ht="15.75">
      <c r="A8" s="180"/>
      <c r="B8" s="181"/>
      <c r="C8" s="182"/>
      <c r="D8" s="183"/>
      <c r="E8" s="183"/>
      <c r="F8" s="183"/>
      <c r="G8" s="183">
        <f t="shared" si="0"/>
        <v>0</v>
      </c>
      <c r="H8" s="183"/>
      <c r="I8" s="109">
        <f t="shared" si="1"/>
        <v>0</v>
      </c>
      <c r="J8" s="104"/>
    </row>
    <row r="9" spans="1:13" ht="15.75">
      <c r="A9" s="180"/>
      <c r="B9" s="181"/>
      <c r="C9" s="182"/>
      <c r="D9" s="183"/>
      <c r="E9" s="183"/>
      <c r="F9" s="183"/>
      <c r="G9" s="183">
        <f t="shared" si="0"/>
        <v>0</v>
      </c>
      <c r="H9" s="183"/>
      <c r="I9" s="109">
        <f t="shared" si="1"/>
        <v>0</v>
      </c>
      <c r="J9" s="104"/>
    </row>
    <row r="10" spans="1:13" ht="15.75">
      <c r="A10" s="180"/>
      <c r="B10" s="181"/>
      <c r="C10" s="182"/>
      <c r="D10" s="183"/>
      <c r="E10" s="183"/>
      <c r="F10" s="183"/>
      <c r="G10" s="183">
        <f t="shared" si="0"/>
        <v>0</v>
      </c>
      <c r="H10" s="183"/>
      <c r="I10" s="109">
        <f t="shared" si="1"/>
        <v>0</v>
      </c>
      <c r="J10" s="104"/>
    </row>
    <row r="11" spans="1:13" ht="15.75">
      <c r="A11" s="180"/>
      <c r="B11" s="181"/>
      <c r="C11" s="182"/>
      <c r="D11" s="183"/>
      <c r="E11" s="183"/>
      <c r="F11" s="183"/>
      <c r="G11" s="183">
        <f t="shared" si="0"/>
        <v>0</v>
      </c>
      <c r="H11" s="183"/>
      <c r="I11" s="109">
        <f t="shared" si="1"/>
        <v>0</v>
      </c>
      <c r="J11" s="104"/>
    </row>
    <row r="12" spans="1:13" ht="15.75">
      <c r="A12" s="180"/>
      <c r="B12" s="181"/>
      <c r="C12" s="182"/>
      <c r="D12" s="183"/>
      <c r="E12" s="183"/>
      <c r="F12" s="183"/>
      <c r="G12" s="183">
        <f t="shared" si="0"/>
        <v>0</v>
      </c>
      <c r="H12" s="183"/>
      <c r="I12" s="109">
        <f t="shared" si="1"/>
        <v>0</v>
      </c>
      <c r="J12" s="104"/>
    </row>
    <row r="13" spans="1:13" ht="15.75">
      <c r="A13" s="180"/>
      <c r="B13" s="181"/>
      <c r="C13" s="182"/>
      <c r="D13" s="183"/>
      <c r="E13" s="183"/>
      <c r="F13" s="183"/>
      <c r="G13" s="183">
        <f t="shared" si="0"/>
        <v>0</v>
      </c>
      <c r="H13" s="183"/>
      <c r="I13" s="109">
        <f t="shared" si="1"/>
        <v>0</v>
      </c>
      <c r="J13" s="104"/>
    </row>
    <row r="14" spans="1:13" ht="15.75">
      <c r="A14" s="180"/>
      <c r="B14" s="181"/>
      <c r="C14" s="182"/>
      <c r="D14" s="183"/>
      <c r="E14" s="183"/>
      <c r="F14" s="183"/>
      <c r="G14" s="183">
        <f t="shared" si="0"/>
        <v>0</v>
      </c>
      <c r="H14" s="183"/>
      <c r="I14" s="109">
        <f t="shared" si="1"/>
        <v>0</v>
      </c>
      <c r="J14" s="104"/>
    </row>
    <row r="15" spans="1:13" ht="15.75">
      <c r="A15" s="180"/>
      <c r="B15" s="181"/>
      <c r="C15" s="182"/>
      <c r="D15" s="183"/>
      <c r="E15" s="183"/>
      <c r="F15" s="183"/>
      <c r="G15" s="183">
        <f t="shared" si="0"/>
        <v>0</v>
      </c>
      <c r="H15" s="183"/>
      <c r="I15" s="109">
        <f t="shared" si="1"/>
        <v>0</v>
      </c>
      <c r="J15" s="104"/>
    </row>
    <row r="16" spans="1:13" ht="15.75">
      <c r="A16" s="180"/>
      <c r="B16" s="181"/>
      <c r="C16" s="182"/>
      <c r="D16" s="183"/>
      <c r="E16" s="183"/>
      <c r="F16" s="183"/>
      <c r="G16" s="183">
        <f t="shared" si="0"/>
        <v>0</v>
      </c>
      <c r="H16" s="183"/>
      <c r="I16" s="109">
        <f t="shared" si="1"/>
        <v>0</v>
      </c>
      <c r="J16" s="104"/>
    </row>
    <row r="17" spans="1:10" ht="15.75">
      <c r="A17" s="180"/>
      <c r="B17" s="181"/>
      <c r="C17" s="182"/>
      <c r="D17" s="183"/>
      <c r="E17" s="183"/>
      <c r="F17" s="183"/>
      <c r="G17" s="183">
        <f t="shared" si="0"/>
        <v>0</v>
      </c>
      <c r="H17" s="183"/>
      <c r="I17" s="109">
        <f t="shared" si="1"/>
        <v>0</v>
      </c>
      <c r="J17" s="104"/>
    </row>
    <row r="18" spans="1:10" ht="15.75">
      <c r="A18" s="180"/>
      <c r="B18" s="181"/>
      <c r="C18" s="182"/>
      <c r="D18" s="183"/>
      <c r="E18" s="183"/>
      <c r="F18" s="183"/>
      <c r="G18" s="183">
        <f t="shared" si="0"/>
        <v>0</v>
      </c>
      <c r="H18" s="183"/>
      <c r="I18" s="109">
        <f t="shared" si="1"/>
        <v>0</v>
      </c>
      <c r="J18" s="104"/>
    </row>
    <row r="19" spans="1:10" ht="15">
      <c r="J19" s="104"/>
    </row>
    <row r="20" spans="1:10" ht="15">
      <c r="J20" s="104"/>
    </row>
    <row r="21" spans="1:10" ht="15">
      <c r="J21" s="104"/>
    </row>
    <row r="22" spans="1:10" ht="15">
      <c r="J22" s="104"/>
    </row>
    <row r="23" spans="1:10" ht="15">
      <c r="J23" s="104"/>
    </row>
    <row r="24" spans="1:10" ht="15">
      <c r="J24" s="104"/>
    </row>
    <row r="25" spans="1:10" ht="15">
      <c r="J25" s="104"/>
    </row>
    <row r="26" spans="1:10" ht="15">
      <c r="J26" s="104"/>
    </row>
    <row r="27" spans="1:10" ht="15">
      <c r="J27" s="104"/>
    </row>
    <row r="28" spans="1:10" ht="15">
      <c r="J28" s="104"/>
    </row>
    <row r="29" spans="1:10" ht="15">
      <c r="J29" s="104"/>
    </row>
    <row r="30" spans="1:10" ht="15">
      <c r="J30" s="104"/>
    </row>
    <row r="31" spans="1:10" ht="15">
      <c r="J31" s="104"/>
    </row>
    <row r="32" spans="1:10" ht="15">
      <c r="J32" s="104"/>
    </row>
    <row r="33" spans="10:10" ht="15">
      <c r="J33" s="104"/>
    </row>
    <row r="34" spans="10:10" ht="15">
      <c r="J34" s="104"/>
    </row>
    <row r="35" spans="10:10" ht="15">
      <c r="J35" s="104"/>
    </row>
    <row r="36" spans="10:10" ht="15">
      <c r="J36" s="104"/>
    </row>
    <row r="37" spans="10:10" ht="15">
      <c r="J37" s="104"/>
    </row>
    <row r="38" spans="10:10" ht="15">
      <c r="J38" s="104"/>
    </row>
    <row r="39" spans="10:10" ht="15">
      <c r="J39" s="104"/>
    </row>
    <row r="40" spans="10:10" ht="15">
      <c r="J40" s="104"/>
    </row>
    <row r="41" spans="10:10" ht="15">
      <c r="J41" s="104"/>
    </row>
    <row r="42" spans="10:10" ht="15">
      <c r="J42" s="104"/>
    </row>
    <row r="43" spans="10:10" ht="15">
      <c r="J43" s="104"/>
    </row>
    <row r="44" spans="10:10" ht="15">
      <c r="J44" s="104"/>
    </row>
    <row r="45" spans="10:10" ht="15">
      <c r="J45" s="104"/>
    </row>
    <row r="46" spans="10:10" ht="15">
      <c r="J46" s="104"/>
    </row>
    <row r="47" spans="10:10" ht="15">
      <c r="J47" s="104"/>
    </row>
    <row r="48" spans="10:10" ht="15">
      <c r="J48" s="104"/>
    </row>
    <row r="49" spans="10:10" ht="15">
      <c r="J49" s="104"/>
    </row>
    <row r="50" spans="10:10" ht="15">
      <c r="J50" s="104"/>
    </row>
    <row r="51" spans="10:10" ht="15">
      <c r="J51" s="104"/>
    </row>
    <row r="52" spans="10:10" ht="15">
      <c r="J52" s="104"/>
    </row>
    <row r="53" spans="10:10" ht="15">
      <c r="J53" s="104"/>
    </row>
    <row r="54" spans="10:10" ht="15">
      <c r="J54" s="104"/>
    </row>
    <row r="55" spans="10:10" ht="15">
      <c r="J55" s="104"/>
    </row>
    <row r="56" spans="10:10" ht="15">
      <c r="J56" s="104"/>
    </row>
    <row r="57" spans="10:10" ht="15">
      <c r="J57" s="104"/>
    </row>
    <row r="58" spans="10:10" ht="15">
      <c r="J58" s="104"/>
    </row>
    <row r="59" spans="10:10" ht="15">
      <c r="J59" s="104"/>
    </row>
    <row r="60" spans="10:10" ht="15">
      <c r="J60" s="104"/>
    </row>
    <row r="61" spans="10:10" ht="15">
      <c r="J61" s="104"/>
    </row>
    <row r="62" spans="10:10" ht="15">
      <c r="J62" s="104"/>
    </row>
    <row r="63" spans="10:10" ht="15">
      <c r="J63" s="104"/>
    </row>
    <row r="64" spans="10:10" ht="15">
      <c r="J64" s="104"/>
    </row>
    <row r="65" spans="10:10" ht="15">
      <c r="J65" s="104"/>
    </row>
    <row r="66" spans="10:10" ht="15">
      <c r="J66" s="104"/>
    </row>
    <row r="67" spans="10:10" ht="15">
      <c r="J67" s="104"/>
    </row>
    <row r="68" spans="10:10" ht="15">
      <c r="J68" s="104"/>
    </row>
    <row r="69" spans="10:10" ht="15">
      <c r="J69" s="104"/>
    </row>
    <row r="70" spans="10:10" ht="15">
      <c r="J70" s="104"/>
    </row>
    <row r="71" spans="10:10" ht="15">
      <c r="J71" s="104"/>
    </row>
    <row r="72" spans="10:10" ht="15">
      <c r="J72" s="104"/>
    </row>
    <row r="73" spans="10:10" ht="15">
      <c r="J73" s="104"/>
    </row>
    <row r="74" spans="10:10" ht="15">
      <c r="J74" s="104"/>
    </row>
    <row r="75" spans="10:10" ht="15">
      <c r="J75" s="104"/>
    </row>
    <row r="76" spans="10:10" ht="15">
      <c r="J76" s="104"/>
    </row>
    <row r="77" spans="10:10" ht="15">
      <c r="J77" s="104"/>
    </row>
    <row r="78" spans="10:10" ht="15">
      <c r="J78" s="104"/>
    </row>
    <row r="79" spans="10:10" ht="15">
      <c r="J79" s="104"/>
    </row>
    <row r="80" spans="10:10" ht="15">
      <c r="J80" s="104"/>
    </row>
    <row r="81" spans="10:10" ht="15">
      <c r="J81" s="104"/>
    </row>
    <row r="82" spans="10:10" ht="15">
      <c r="J82" s="104"/>
    </row>
    <row r="83" spans="10:10" ht="15">
      <c r="J83" s="104"/>
    </row>
    <row r="84" spans="10:10" ht="15">
      <c r="J84" s="104"/>
    </row>
    <row r="85" spans="10:10" ht="15">
      <c r="J85" s="104"/>
    </row>
    <row r="86" spans="10:10" ht="15">
      <c r="J86" s="104"/>
    </row>
    <row r="87" spans="10:10" ht="15">
      <c r="J87" s="104"/>
    </row>
    <row r="88" spans="10:10" ht="15">
      <c r="J88" s="104"/>
    </row>
    <row r="89" spans="10:10" ht="15">
      <c r="J89" s="104"/>
    </row>
    <row r="90" spans="10:10" ht="15">
      <c r="J90" s="104"/>
    </row>
    <row r="91" spans="10:10" ht="15">
      <c r="J91" s="104"/>
    </row>
    <row r="92" spans="10:10" ht="15">
      <c r="J92" s="104"/>
    </row>
    <row r="93" spans="10:10" ht="15">
      <c r="J93" s="104"/>
    </row>
    <row r="94" spans="10:10" ht="15">
      <c r="J94" s="104"/>
    </row>
    <row r="95" spans="10:10" ht="15">
      <c r="J95" s="104"/>
    </row>
    <row r="96" spans="10:10" ht="15">
      <c r="J96" s="104"/>
    </row>
    <row r="97" spans="10:10" ht="15">
      <c r="J97" s="104"/>
    </row>
    <row r="98" spans="10:10" ht="15">
      <c r="J98" s="104"/>
    </row>
    <row r="99" spans="10:10" ht="15">
      <c r="J99" s="104"/>
    </row>
    <row r="100" spans="10:10" ht="15">
      <c r="J100" s="104"/>
    </row>
    <row r="101" spans="10:10" ht="15">
      <c r="J101" s="104"/>
    </row>
    <row r="102" spans="10:10" ht="15">
      <c r="J102" s="104"/>
    </row>
    <row r="103" spans="10:10" ht="15">
      <c r="J103" s="104"/>
    </row>
    <row r="104" spans="10:10" ht="15">
      <c r="J104" s="104"/>
    </row>
    <row r="105" spans="10:10" ht="15">
      <c r="J105" s="104"/>
    </row>
    <row r="106" spans="10:10" ht="15">
      <c r="J106" s="104"/>
    </row>
    <row r="107" spans="10:10" ht="15">
      <c r="J107" s="104"/>
    </row>
    <row r="108" spans="10:10" ht="15">
      <c r="J108" s="104"/>
    </row>
    <row r="109" spans="10:10" ht="15">
      <c r="J109" s="104"/>
    </row>
    <row r="110" spans="10:10" ht="15">
      <c r="J110" s="104"/>
    </row>
    <row r="111" spans="10:10" ht="15">
      <c r="J111" s="104"/>
    </row>
    <row r="112" spans="10:10" ht="15">
      <c r="J112" s="104"/>
    </row>
    <row r="113" spans="10:10" ht="15">
      <c r="J113" s="104"/>
    </row>
    <row r="114" spans="10:10" ht="15">
      <c r="J114" s="104"/>
    </row>
    <row r="115" spans="10:10" ht="15">
      <c r="J115" s="104"/>
    </row>
    <row r="116" spans="10:10" ht="15">
      <c r="J116" s="104"/>
    </row>
    <row r="117" spans="10:10" ht="15">
      <c r="J117" s="104"/>
    </row>
    <row r="118" spans="10:10" ht="15">
      <c r="J118" s="104"/>
    </row>
    <row r="119" spans="10:10" ht="15">
      <c r="J119" s="104"/>
    </row>
    <row r="120" spans="10:10" ht="15">
      <c r="J120" s="104"/>
    </row>
    <row r="121" spans="10:10" ht="15">
      <c r="J121" s="104"/>
    </row>
    <row r="122" spans="10:10" ht="15">
      <c r="J122" s="104"/>
    </row>
    <row r="123" spans="10:10" ht="15">
      <c r="J123" s="104"/>
    </row>
    <row r="124" spans="10:10" ht="15">
      <c r="J124" s="104"/>
    </row>
    <row r="125" spans="10:10" ht="15">
      <c r="J125" s="104"/>
    </row>
    <row r="126" spans="10:10" ht="15">
      <c r="J126" s="104"/>
    </row>
    <row r="127" spans="10:10" ht="15">
      <c r="J127" s="104"/>
    </row>
    <row r="128" spans="10:10" ht="15">
      <c r="J128" s="104"/>
    </row>
    <row r="129" spans="10:10" ht="15">
      <c r="J129" s="104"/>
    </row>
    <row r="130" spans="10:10" ht="15">
      <c r="J130" s="104"/>
    </row>
    <row r="131" spans="10:10" ht="15">
      <c r="J131" s="104"/>
    </row>
    <row r="132" spans="10:10" ht="15">
      <c r="J132" s="104"/>
    </row>
    <row r="133" spans="10:10" ht="15">
      <c r="J133" s="104"/>
    </row>
    <row r="134" spans="10:10" ht="15">
      <c r="J134" s="104"/>
    </row>
    <row r="135" spans="10:10" ht="15">
      <c r="J135" s="104"/>
    </row>
    <row r="136" spans="10:10" ht="15">
      <c r="J136" s="104"/>
    </row>
    <row r="137" spans="10:10" ht="15">
      <c r="J137" s="104"/>
    </row>
    <row r="138" spans="10:10" ht="15">
      <c r="J138" s="104"/>
    </row>
    <row r="139" spans="10:10" ht="15">
      <c r="J139" s="104"/>
    </row>
    <row r="140" spans="10:10" ht="15">
      <c r="J140" s="104"/>
    </row>
    <row r="141" spans="10:10" ht="15">
      <c r="J141" s="104"/>
    </row>
    <row r="142" spans="10:10" ht="15">
      <c r="J142" s="104"/>
    </row>
    <row r="143" spans="10:10" ht="15">
      <c r="J143" s="104"/>
    </row>
    <row r="144" spans="10:10" ht="15">
      <c r="J144" s="104"/>
    </row>
    <row r="145" spans="10:10" ht="15">
      <c r="J145" s="104"/>
    </row>
    <row r="146" spans="10:10" ht="15">
      <c r="J146" s="104"/>
    </row>
    <row r="147" spans="10:10" ht="15">
      <c r="J147" s="104"/>
    </row>
    <row r="148" spans="10:10" ht="15">
      <c r="J148" s="104"/>
    </row>
    <row r="149" spans="10:10" ht="15">
      <c r="J149" s="104"/>
    </row>
    <row r="150" spans="10:10" ht="15">
      <c r="J150" s="104"/>
    </row>
    <row r="151" spans="10:10" ht="15">
      <c r="J151" s="104"/>
    </row>
    <row r="152" spans="10:10" ht="15">
      <c r="J152" s="104"/>
    </row>
    <row r="153" spans="10:10" ht="15">
      <c r="J153" s="104"/>
    </row>
    <row r="154" spans="10:10" ht="15">
      <c r="J154" s="104"/>
    </row>
    <row r="155" spans="10:10" ht="15">
      <c r="J155" s="104"/>
    </row>
    <row r="156" spans="10:10" ht="15">
      <c r="J156" s="104"/>
    </row>
    <row r="157" spans="10:10" ht="15">
      <c r="J157" s="104"/>
    </row>
    <row r="158" spans="10:10" ht="15">
      <c r="J158" s="104"/>
    </row>
    <row r="159" spans="10:10" ht="15">
      <c r="J159" s="104"/>
    </row>
    <row r="160" spans="10:10" ht="15">
      <c r="J160" s="104"/>
    </row>
    <row r="161" spans="10:10" ht="15">
      <c r="J161" s="104"/>
    </row>
    <row r="162" spans="10:10" ht="15">
      <c r="J162" s="104"/>
    </row>
    <row r="163" spans="10:10" ht="15">
      <c r="J163" s="104"/>
    </row>
    <row r="164" spans="10:10" ht="15">
      <c r="J164" s="104"/>
    </row>
    <row r="165" spans="10:10" ht="15">
      <c r="J165" s="104"/>
    </row>
    <row r="166" spans="10:10" ht="15">
      <c r="J166" s="104"/>
    </row>
    <row r="167" spans="10:10" ht="15">
      <c r="J167" s="104"/>
    </row>
    <row r="168" spans="10:10" ht="15">
      <c r="J168" s="104"/>
    </row>
    <row r="169" spans="10:10" ht="15">
      <c r="J169" s="104"/>
    </row>
    <row r="170" spans="10:10" ht="15">
      <c r="J170" s="104"/>
    </row>
    <row r="171" spans="10:10" ht="15">
      <c r="J171" s="104"/>
    </row>
    <row r="172" spans="10:10" ht="15">
      <c r="J172" s="104"/>
    </row>
    <row r="173" spans="10:10" ht="15">
      <c r="J173" s="104"/>
    </row>
    <row r="174" spans="10:10" ht="15">
      <c r="J174" s="104"/>
    </row>
    <row r="175" spans="10:10" ht="15">
      <c r="J175" s="104"/>
    </row>
    <row r="176" spans="10:10" ht="15">
      <c r="J176" s="104"/>
    </row>
    <row r="177" spans="10:10" ht="15">
      <c r="J177" s="104"/>
    </row>
    <row r="178" spans="10:10" ht="15">
      <c r="J178" s="104"/>
    </row>
    <row r="179" spans="10:10" ht="15">
      <c r="J179" s="104"/>
    </row>
    <row r="180" spans="10:10" ht="15">
      <c r="J180" s="104"/>
    </row>
    <row r="181" spans="10:10" ht="15">
      <c r="J181" s="104"/>
    </row>
    <row r="182" spans="10:10" ht="15">
      <c r="J182" s="104"/>
    </row>
    <row r="183" spans="10:10" ht="15">
      <c r="J183" s="104"/>
    </row>
    <row r="184" spans="10:10" ht="15">
      <c r="J184" s="104"/>
    </row>
    <row r="185" spans="10:10" ht="15">
      <c r="J185" s="104"/>
    </row>
    <row r="186" spans="10:10" ht="15">
      <c r="J186" s="104"/>
    </row>
    <row r="187" spans="10:10" ht="15">
      <c r="J187" s="104"/>
    </row>
    <row r="188" spans="10:10" ht="15">
      <c r="J188" s="104"/>
    </row>
    <row r="189" spans="10:10" ht="15">
      <c r="J189" s="104"/>
    </row>
    <row r="190" spans="10:10" ht="15">
      <c r="J190" s="104"/>
    </row>
    <row r="191" spans="10:10" ht="15">
      <c r="J191" s="104"/>
    </row>
    <row r="192" spans="10:10" ht="15">
      <c r="J192" s="104"/>
    </row>
    <row r="193" spans="10:10" ht="15">
      <c r="J193" s="104"/>
    </row>
    <row r="194" spans="10:10" ht="15">
      <c r="J194" s="104"/>
    </row>
    <row r="195" spans="10:10" ht="15">
      <c r="J195" s="104"/>
    </row>
    <row r="196" spans="10:10" ht="15">
      <c r="J196" s="104"/>
    </row>
    <row r="197" spans="10:10" ht="15">
      <c r="J197" s="104"/>
    </row>
    <row r="198" spans="10:10" ht="15">
      <c r="J198" s="104"/>
    </row>
    <row r="199" spans="10:10" ht="15">
      <c r="J199" s="104"/>
    </row>
    <row r="200" spans="10:10" ht="15">
      <c r="J200" s="104"/>
    </row>
    <row r="201" spans="10:10" ht="15">
      <c r="J201" s="104"/>
    </row>
    <row r="202" spans="10:10" ht="15">
      <c r="J202" s="104"/>
    </row>
    <row r="203" spans="10:10" ht="15">
      <c r="J203" s="104"/>
    </row>
    <row r="204" spans="10:10" ht="15">
      <c r="J204" s="104"/>
    </row>
    <row r="205" spans="10:10" ht="15">
      <c r="J205" s="104"/>
    </row>
    <row r="206" spans="10:10" ht="15">
      <c r="J206" s="104"/>
    </row>
    <row r="207" spans="10:10" ht="15">
      <c r="J207" s="104"/>
    </row>
    <row r="208" spans="10:10" ht="15">
      <c r="J208" s="104"/>
    </row>
    <row r="209" spans="10:10" ht="15">
      <c r="J209" s="104"/>
    </row>
    <row r="210" spans="10:10" ht="15">
      <c r="J210" s="104"/>
    </row>
    <row r="211" spans="10:10" ht="15">
      <c r="J211" s="104"/>
    </row>
    <row r="212" spans="10:10" ht="15">
      <c r="J212" s="104"/>
    </row>
    <row r="213" spans="10:10" ht="15">
      <c r="J213" s="104"/>
    </row>
    <row r="214" spans="10:10" ht="11.25" customHeight="1">
      <c r="J214" s="104"/>
    </row>
    <row r="215" spans="10:10" ht="11.25" customHeight="1">
      <c r="J215" s="104"/>
    </row>
    <row r="216" spans="10:10" ht="11.25" customHeight="1">
      <c r="J216" s="104"/>
    </row>
    <row r="217" spans="10:10" ht="11.25" customHeight="1">
      <c r="J217" s="104"/>
    </row>
    <row r="218" spans="10:10" ht="11.25" customHeight="1">
      <c r="J218" s="104"/>
    </row>
    <row r="219" spans="10:10" ht="11.25" customHeight="1">
      <c r="J219" s="104"/>
    </row>
    <row r="220" spans="10:10" ht="11.25" customHeight="1">
      <c r="J220" s="104"/>
    </row>
    <row r="221" spans="10:10" ht="11.25" customHeight="1">
      <c r="J221" s="104"/>
    </row>
    <row r="222" spans="10:10" ht="11.25" customHeight="1">
      <c r="J222" s="104"/>
    </row>
    <row r="223" spans="10:10" ht="11.25" customHeight="1">
      <c r="J223" s="104"/>
    </row>
    <row r="224" spans="10:10" ht="11.25" customHeight="1">
      <c r="J224" s="104"/>
    </row>
    <row r="225" spans="10:10" ht="11.25" customHeight="1">
      <c r="J225" s="104"/>
    </row>
    <row r="226" spans="10:10" ht="11.25" customHeight="1">
      <c r="J226" s="104"/>
    </row>
    <row r="227" spans="10:10" ht="11.25" customHeight="1">
      <c r="J227" s="104"/>
    </row>
    <row r="228" spans="10:10" ht="11.25" customHeight="1">
      <c r="J228" s="104"/>
    </row>
    <row r="229" spans="10:10" ht="11.25" customHeight="1">
      <c r="J229" s="104"/>
    </row>
    <row r="230" spans="10:10" ht="11.25" customHeight="1">
      <c r="J230" s="104"/>
    </row>
    <row r="231" spans="10:10" ht="11.25" customHeight="1">
      <c r="J231" s="104"/>
    </row>
    <row r="232" spans="10:10" ht="11.25" customHeight="1">
      <c r="J232" s="104"/>
    </row>
    <row r="233" spans="10:10" ht="11.25" customHeight="1">
      <c r="J233" s="104"/>
    </row>
    <row r="234" spans="10:10" ht="11.25" customHeight="1">
      <c r="J234" s="104"/>
    </row>
    <row r="235" spans="10:10" ht="11.25" customHeight="1">
      <c r="J235" s="104"/>
    </row>
    <row r="236" spans="10:10" ht="11.25" customHeight="1">
      <c r="J236" s="104"/>
    </row>
    <row r="237" spans="10:10" ht="11.25" customHeight="1">
      <c r="J237" s="104"/>
    </row>
    <row r="238" spans="10:10" ht="11.25" customHeight="1">
      <c r="J238" s="104"/>
    </row>
    <row r="239" spans="10:10" ht="11.25" customHeight="1">
      <c r="J239" s="104"/>
    </row>
    <row r="240" spans="10:10" ht="11.25" customHeight="1">
      <c r="J240" s="104"/>
    </row>
    <row r="241" spans="10:10" ht="11.25" customHeight="1">
      <c r="J241" s="104"/>
    </row>
    <row r="242" spans="10:10" ht="11.25" customHeight="1">
      <c r="J242" s="104"/>
    </row>
    <row r="243" spans="10:10" ht="11.25" customHeight="1">
      <c r="J243" s="104"/>
    </row>
    <row r="244" spans="10:10" ht="11.25" customHeight="1">
      <c r="J244" s="104"/>
    </row>
    <row r="245" spans="10:10" ht="11.25" customHeight="1">
      <c r="J245" s="104"/>
    </row>
    <row r="246" spans="10:10" ht="11.25" customHeight="1">
      <c r="J246" s="104"/>
    </row>
    <row r="247" spans="10:10" ht="11.25" customHeight="1">
      <c r="J247" s="104"/>
    </row>
    <row r="248" spans="10:10" ht="11.25" customHeight="1">
      <c r="J248" s="104"/>
    </row>
    <row r="249" spans="10:10" ht="11.25" customHeight="1">
      <c r="J249" s="104"/>
    </row>
    <row r="250" spans="10:10" ht="11.25" customHeight="1">
      <c r="J250" s="104"/>
    </row>
    <row r="251" spans="10:10" ht="11.25" customHeight="1">
      <c r="J251" s="104"/>
    </row>
    <row r="252" spans="10:10" ht="11.25" customHeight="1">
      <c r="J252" s="104"/>
    </row>
    <row r="253" spans="10:10" ht="11.25" customHeight="1">
      <c r="J253" s="104"/>
    </row>
    <row r="254" spans="10:10" ht="11.25" customHeight="1">
      <c r="J254" s="104"/>
    </row>
    <row r="255" spans="10:10" ht="11.25" customHeight="1">
      <c r="J255" s="104"/>
    </row>
    <row r="256" spans="10:10" ht="11.25" customHeight="1">
      <c r="J256" s="104"/>
    </row>
    <row r="257" spans="10:10" ht="11.25" customHeight="1">
      <c r="J257" s="104"/>
    </row>
    <row r="258" spans="10:10" ht="11.25" customHeight="1">
      <c r="J258" s="104"/>
    </row>
    <row r="259" spans="10:10" ht="11.25" customHeight="1">
      <c r="J259" s="104"/>
    </row>
    <row r="260" spans="10:10" ht="11.25" customHeight="1">
      <c r="J260" s="104"/>
    </row>
    <row r="261" spans="10:10" ht="11.25" customHeight="1">
      <c r="J261" s="104"/>
    </row>
    <row r="262" spans="10:10" ht="11.25" customHeight="1">
      <c r="J262" s="104"/>
    </row>
    <row r="263" spans="10:10" ht="11.25" customHeight="1">
      <c r="J263" s="104"/>
    </row>
    <row r="264" spans="10:10" ht="11.25" customHeight="1">
      <c r="J264" s="104"/>
    </row>
    <row r="265" spans="10:10" ht="11.25" customHeight="1">
      <c r="J265" s="104"/>
    </row>
    <row r="266" spans="10:10" ht="11.25" customHeight="1">
      <c r="J266" s="104"/>
    </row>
    <row r="267" spans="10:10" ht="11.25" customHeight="1">
      <c r="J267" s="104"/>
    </row>
    <row r="268" spans="10:10" ht="11.25" customHeight="1">
      <c r="J268" s="104"/>
    </row>
    <row r="269" spans="10:10" ht="11.25" customHeight="1">
      <c r="J269" s="104"/>
    </row>
    <row r="270" spans="10:10" ht="11.25" customHeight="1">
      <c r="J270" s="104"/>
    </row>
    <row r="271" spans="10:10" ht="11.25" customHeight="1">
      <c r="J271" s="104"/>
    </row>
    <row r="272" spans="10:10" ht="11.25" customHeight="1">
      <c r="J272" s="104"/>
    </row>
    <row r="273" spans="10:10" ht="11.25" customHeight="1">
      <c r="J273" s="104"/>
    </row>
    <row r="274" spans="10:10" ht="11.25" customHeight="1">
      <c r="J274" s="104"/>
    </row>
    <row r="275" spans="10:10" ht="11.25" customHeight="1">
      <c r="J275" s="104"/>
    </row>
    <row r="276" spans="10:10" ht="11.25" customHeight="1">
      <c r="J276" s="104"/>
    </row>
    <row r="277" spans="10:10" ht="11.25" customHeight="1">
      <c r="J277" s="104"/>
    </row>
    <row r="278" spans="10:10" ht="11.25" customHeight="1">
      <c r="J278" s="104"/>
    </row>
    <row r="279" spans="10:10" ht="11.25" customHeight="1">
      <c r="J279" s="104"/>
    </row>
    <row r="280" spans="10:10" ht="11.25" customHeight="1">
      <c r="J280" s="104"/>
    </row>
    <row r="281" spans="10:10" ht="11.25" customHeight="1">
      <c r="J281" s="104"/>
    </row>
    <row r="282" spans="10:10" ht="11.25" customHeight="1">
      <c r="J282" s="104"/>
    </row>
    <row r="283" spans="10:10" ht="11.25" customHeight="1">
      <c r="J283" s="104"/>
    </row>
    <row r="284" spans="10:10" ht="11.25" customHeight="1">
      <c r="J284" s="104"/>
    </row>
    <row r="285" spans="10:10" ht="11.25" customHeight="1">
      <c r="J285" s="104"/>
    </row>
    <row r="286" spans="10:10" ht="11.25" customHeight="1">
      <c r="J286" s="104"/>
    </row>
    <row r="287" spans="10:10" ht="11.25" customHeight="1">
      <c r="J287" s="104"/>
    </row>
    <row r="288" spans="10:10" ht="11.25" customHeight="1">
      <c r="J288" s="104"/>
    </row>
    <row r="289" spans="10:10" ht="11.25" customHeight="1">
      <c r="J289" s="104"/>
    </row>
    <row r="290" spans="10:10" ht="11.25" customHeight="1">
      <c r="J290" s="104"/>
    </row>
    <row r="291" spans="10:10" ht="11.25" customHeight="1">
      <c r="J291" s="104"/>
    </row>
    <row r="292" spans="10:10" ht="11.25" customHeight="1">
      <c r="J292" s="104"/>
    </row>
    <row r="293" spans="10:10" ht="11.25" customHeight="1">
      <c r="J293" s="104"/>
    </row>
    <row r="294" spans="10:10" ht="11.25" customHeight="1">
      <c r="J294" s="104"/>
    </row>
    <row r="295" spans="10:10" ht="11.25" customHeight="1">
      <c r="J295" s="104"/>
    </row>
    <row r="296" spans="10:10" ht="11.25" customHeight="1">
      <c r="J296" s="104"/>
    </row>
    <row r="297" spans="10:10" ht="11.25" customHeight="1">
      <c r="J297" s="104"/>
    </row>
    <row r="298" spans="10:10" ht="11.25" customHeight="1">
      <c r="J298" s="104"/>
    </row>
    <row r="299" spans="10:10" ht="11.25" customHeight="1">
      <c r="J299" s="104"/>
    </row>
    <row r="300" spans="10:10" ht="11.25" customHeight="1">
      <c r="J300" s="104"/>
    </row>
    <row r="301" spans="10:10" ht="11.25" customHeight="1">
      <c r="J301" s="104"/>
    </row>
    <row r="302" spans="10:10" ht="11.25" customHeight="1">
      <c r="J302" s="104"/>
    </row>
    <row r="303" spans="10:10" ht="11.25" customHeight="1">
      <c r="J303" s="104"/>
    </row>
    <row r="304" spans="10:10" ht="11.25" customHeight="1">
      <c r="J304" s="104"/>
    </row>
    <row r="305" spans="10:10" ht="11.25" customHeight="1">
      <c r="J305" s="104"/>
    </row>
    <row r="306" spans="10:10" ht="11.25" customHeight="1">
      <c r="J306" s="104"/>
    </row>
    <row r="307" spans="10:10" ht="11.25" customHeight="1">
      <c r="J307" s="104"/>
    </row>
    <row r="308" spans="10:10" ht="11.25" customHeight="1">
      <c r="J308" s="104"/>
    </row>
    <row r="309" spans="10:10" ht="11.25" customHeight="1">
      <c r="J309" s="104"/>
    </row>
    <row r="310" spans="10:10" ht="11.25" customHeight="1">
      <c r="J310" s="104"/>
    </row>
    <row r="311" spans="10:10" ht="11.25" customHeight="1">
      <c r="J311" s="104"/>
    </row>
    <row r="312" spans="10:10" ht="11.25" customHeight="1">
      <c r="J312" s="104"/>
    </row>
    <row r="313" spans="10:10" ht="11.25" customHeight="1">
      <c r="J313" s="104"/>
    </row>
    <row r="314" spans="10:10" ht="11.25" customHeight="1">
      <c r="J314" s="104"/>
    </row>
    <row r="315" spans="10:10" ht="11.25" customHeight="1">
      <c r="J315" s="104"/>
    </row>
    <row r="316" spans="10:10" ht="11.25" customHeight="1">
      <c r="J316" s="104"/>
    </row>
    <row r="317" spans="10:10" ht="11.25" customHeight="1">
      <c r="J317" s="104"/>
    </row>
    <row r="318" spans="10:10" ht="11.25" customHeight="1">
      <c r="J318" s="104"/>
    </row>
    <row r="319" spans="10:10" ht="11.25" customHeight="1">
      <c r="J319" s="104"/>
    </row>
    <row r="320" spans="10:10" ht="11.25" customHeight="1">
      <c r="J320" s="104"/>
    </row>
    <row r="321" spans="10:10" ht="11.25" customHeight="1">
      <c r="J321" s="104"/>
    </row>
    <row r="322" spans="10:10" ht="11.25" customHeight="1">
      <c r="J322" s="104"/>
    </row>
    <row r="323" spans="10:10" ht="11.25" customHeight="1">
      <c r="J323" s="104"/>
    </row>
    <row r="324" spans="10:10" ht="11.25" customHeight="1">
      <c r="J324" s="104"/>
    </row>
    <row r="325" spans="10:10" ht="11.25" customHeight="1">
      <c r="J325" s="104"/>
    </row>
    <row r="326" spans="10:10" ht="11.25" customHeight="1">
      <c r="J326" s="104"/>
    </row>
    <row r="327" spans="10:10" ht="11.25" customHeight="1">
      <c r="J327" s="104"/>
    </row>
    <row r="328" spans="10:10" ht="11.25" customHeight="1">
      <c r="J328" s="104"/>
    </row>
    <row r="329" spans="10:10" ht="11.25" customHeight="1">
      <c r="J329" s="104"/>
    </row>
    <row r="330" spans="10:10" ht="11.25" customHeight="1">
      <c r="J330" s="104"/>
    </row>
    <row r="331" spans="10:10" ht="11.25" customHeight="1">
      <c r="J331" s="104"/>
    </row>
    <row r="332" spans="10:10" ht="11.25" customHeight="1">
      <c r="J332" s="104"/>
    </row>
    <row r="333" spans="10:10" ht="11.25" customHeight="1">
      <c r="J333" s="104"/>
    </row>
    <row r="334" spans="10:10" ht="11.25" customHeight="1">
      <c r="J334" s="104"/>
    </row>
    <row r="335" spans="10:10" ht="11.25" customHeight="1">
      <c r="J335" s="104"/>
    </row>
    <row r="336" spans="10:10" ht="11.25" customHeight="1">
      <c r="J336" s="104"/>
    </row>
    <row r="337" spans="10:10" ht="11.25" customHeight="1">
      <c r="J337" s="104"/>
    </row>
    <row r="338" spans="10:10" ht="11.25" customHeight="1">
      <c r="J338" s="104"/>
    </row>
    <row r="339" spans="10:10" ht="11.25" customHeight="1">
      <c r="J339" s="104"/>
    </row>
    <row r="340" spans="10:10" ht="11.25" customHeight="1">
      <c r="J340" s="104"/>
    </row>
    <row r="341" spans="10:10" ht="11.25" customHeight="1">
      <c r="J341" s="104"/>
    </row>
    <row r="342" spans="10:10" ht="11.25" customHeight="1">
      <c r="J342" s="104"/>
    </row>
    <row r="343" spans="10:10" ht="11.25" customHeight="1">
      <c r="J343" s="104"/>
    </row>
    <row r="344" spans="10:10" ht="11.25" customHeight="1">
      <c r="J344" s="104"/>
    </row>
    <row r="345" spans="10:10" ht="11.25" customHeight="1">
      <c r="J345" s="104"/>
    </row>
    <row r="346" spans="10:10" ht="11.25" customHeight="1">
      <c r="J346" s="104"/>
    </row>
    <row r="347" spans="10:10" ht="11.25" customHeight="1">
      <c r="J347" s="104"/>
    </row>
    <row r="348" spans="10:10" ht="11.25" customHeight="1">
      <c r="J348" s="104"/>
    </row>
    <row r="349" spans="10:10" ht="11.25" customHeight="1">
      <c r="J349" s="104"/>
    </row>
    <row r="350" spans="10:10" ht="11.25" customHeight="1">
      <c r="J350" s="104"/>
    </row>
    <row r="351" spans="10:10" ht="11.25" customHeight="1">
      <c r="J351" s="104"/>
    </row>
    <row r="352" spans="10:10" ht="11.25" customHeight="1">
      <c r="J352" s="104"/>
    </row>
    <row r="353" spans="10:10" ht="11.25" customHeight="1">
      <c r="J353" s="104"/>
    </row>
    <row r="354" spans="10:10" ht="11.25" customHeight="1">
      <c r="J354" s="104"/>
    </row>
    <row r="355" spans="10:10" ht="11.25" customHeight="1">
      <c r="J355" s="104"/>
    </row>
    <row r="356" spans="10:10" ht="11.25" customHeight="1">
      <c r="J356" s="104"/>
    </row>
    <row r="357" spans="10:10" ht="11.25" customHeight="1">
      <c r="J357" s="104"/>
    </row>
    <row r="358" spans="10:10" ht="11.25" customHeight="1">
      <c r="J358" s="104"/>
    </row>
    <row r="359" spans="10:10" ht="11.25" customHeight="1">
      <c r="J359" s="104"/>
    </row>
    <row r="360" spans="10:10" ht="11.25" customHeight="1">
      <c r="J360" s="104"/>
    </row>
    <row r="361" spans="10:10" ht="11.25" customHeight="1">
      <c r="J361" s="104"/>
    </row>
    <row r="362" spans="10:10" ht="11.25" customHeight="1">
      <c r="J362" s="104"/>
    </row>
    <row r="363" spans="10:10" ht="11.25" customHeight="1">
      <c r="J363" s="104"/>
    </row>
    <row r="364" spans="10:10" ht="11.25" customHeight="1">
      <c r="J364" s="104"/>
    </row>
    <row r="365" spans="10:10" ht="11.25" customHeight="1">
      <c r="J365" s="104"/>
    </row>
    <row r="366" spans="10:10" ht="11.25" customHeight="1">
      <c r="J366" s="104"/>
    </row>
    <row r="367" spans="10:10" ht="11.25" customHeight="1">
      <c r="J367" s="104"/>
    </row>
    <row r="368" spans="10:10" ht="11.25" customHeight="1">
      <c r="J368" s="104"/>
    </row>
    <row r="369" spans="10:10" ht="11.25" customHeight="1">
      <c r="J369" s="104"/>
    </row>
    <row r="370" spans="10:10" ht="11.25" customHeight="1">
      <c r="J370" s="104"/>
    </row>
    <row r="371" spans="10:10" ht="11.25" customHeight="1">
      <c r="J371" s="104"/>
    </row>
    <row r="372" spans="10:10" ht="11.25" customHeight="1">
      <c r="J372" s="104"/>
    </row>
    <row r="373" spans="10:10" ht="11.25" customHeight="1">
      <c r="J373" s="104"/>
    </row>
    <row r="374" spans="10:10" ht="11.25" customHeight="1">
      <c r="J374" s="104"/>
    </row>
    <row r="375" spans="10:10" ht="11.25" customHeight="1">
      <c r="J375" s="104"/>
    </row>
    <row r="376" spans="10:10" ht="11.25" customHeight="1">
      <c r="J376" s="104"/>
    </row>
    <row r="377" spans="10:10" ht="11.25" customHeight="1">
      <c r="J377" s="104"/>
    </row>
    <row r="378" spans="10:10" ht="11.25" customHeight="1">
      <c r="J378" s="104"/>
    </row>
    <row r="379" spans="10:10" ht="11.25" customHeight="1">
      <c r="J379" s="104"/>
    </row>
    <row r="380" spans="10:10" ht="11.25" customHeight="1">
      <c r="J380" s="104"/>
    </row>
    <row r="381" spans="10:10" ht="11.25" customHeight="1">
      <c r="J381" s="104"/>
    </row>
    <row r="382" spans="10:10" ht="11.25" customHeight="1">
      <c r="J382" s="104"/>
    </row>
    <row r="383" spans="10:10" ht="11.25" customHeight="1">
      <c r="J383" s="104"/>
    </row>
    <row r="384" spans="10:10" ht="11.25" customHeight="1">
      <c r="J384" s="104"/>
    </row>
    <row r="385" spans="10:10" ht="11.25" customHeight="1">
      <c r="J385" s="104"/>
    </row>
    <row r="386" spans="10:10" ht="11.25" customHeight="1">
      <c r="J386" s="104"/>
    </row>
    <row r="387" spans="10:10" ht="11.25" customHeight="1">
      <c r="J387" s="104"/>
    </row>
    <row r="388" spans="10:10" ht="11.25" customHeight="1">
      <c r="J388" s="104"/>
    </row>
    <row r="389" spans="10:10" ht="11.25" customHeight="1">
      <c r="J389" s="104"/>
    </row>
    <row r="390" spans="10:10" ht="11.25" customHeight="1">
      <c r="J390" s="104"/>
    </row>
    <row r="391" spans="10:10" ht="11.25" customHeight="1">
      <c r="J391" s="104"/>
    </row>
    <row r="392" spans="10:10" ht="11.25" customHeight="1">
      <c r="J392" s="104"/>
    </row>
    <row r="393" spans="10:10" ht="11.25" customHeight="1">
      <c r="J393" s="104"/>
    </row>
    <row r="394" spans="10:10" ht="11.25" customHeight="1">
      <c r="J394" s="104"/>
    </row>
    <row r="395" spans="10:10" ht="11.25" customHeight="1">
      <c r="J395" s="104"/>
    </row>
    <row r="396" spans="10:10" ht="11.25" customHeight="1">
      <c r="J396" s="104"/>
    </row>
    <row r="397" spans="10:10" ht="11.25" customHeight="1">
      <c r="J397" s="104"/>
    </row>
    <row r="398" spans="10:10" ht="11.25" customHeight="1">
      <c r="J398" s="104"/>
    </row>
    <row r="399" spans="10:10" ht="11.25" customHeight="1">
      <c r="J399" s="104"/>
    </row>
    <row r="400" spans="10:10" ht="11.25" customHeight="1">
      <c r="J400" s="104"/>
    </row>
    <row r="401" spans="10:10" ht="11.25" customHeight="1">
      <c r="J401" s="104"/>
    </row>
    <row r="402" spans="10:10" ht="11.25" customHeight="1">
      <c r="J402" s="104"/>
    </row>
    <row r="403" spans="10:10" ht="11.25" customHeight="1">
      <c r="J403" s="104"/>
    </row>
    <row r="404" spans="10:10" ht="11.25" customHeight="1">
      <c r="J404" s="104"/>
    </row>
    <row r="405" spans="10:10" ht="11.25" customHeight="1">
      <c r="J405" s="104"/>
    </row>
    <row r="406" spans="10:10" ht="11.25" customHeight="1">
      <c r="J406" s="104"/>
    </row>
    <row r="407" spans="10:10" ht="11.25" customHeight="1">
      <c r="J407" s="104"/>
    </row>
    <row r="408" spans="10:10" ht="11.25" customHeight="1">
      <c r="J408" s="104"/>
    </row>
    <row r="409" spans="10:10" ht="11.25" customHeight="1">
      <c r="J409" s="104"/>
    </row>
    <row r="410" spans="10:10" ht="11.25" customHeight="1">
      <c r="J410" s="104"/>
    </row>
    <row r="411" spans="10:10" ht="11.25" customHeight="1">
      <c r="J411" s="104"/>
    </row>
    <row r="412" spans="10:10" ht="11.25" customHeight="1">
      <c r="J412" s="104"/>
    </row>
    <row r="413" spans="10:10" ht="11.25" customHeight="1">
      <c r="J413" s="104"/>
    </row>
    <row r="414" spans="10:10" ht="11.25" customHeight="1">
      <c r="J414" s="104"/>
    </row>
    <row r="415" spans="10:10" ht="11.25" customHeight="1">
      <c r="J415" s="104"/>
    </row>
    <row r="416" spans="10:10" ht="11.25" customHeight="1">
      <c r="J416" s="104"/>
    </row>
    <row r="417" spans="10:10" ht="11.25" customHeight="1">
      <c r="J417" s="104"/>
    </row>
    <row r="418" spans="10:10" ht="11.25" customHeight="1">
      <c r="J418" s="104"/>
    </row>
    <row r="419" spans="10:10" ht="11.25" customHeight="1">
      <c r="J419" s="104"/>
    </row>
    <row r="420" spans="10:10" ht="11.25" customHeight="1">
      <c r="J420" s="104"/>
    </row>
    <row r="421" spans="10:10" ht="11.25" customHeight="1">
      <c r="J421" s="104"/>
    </row>
    <row r="422" spans="10:10" ht="11.25" customHeight="1">
      <c r="J422" s="104"/>
    </row>
    <row r="423" spans="10:10" ht="11.25" customHeight="1">
      <c r="J423" s="104"/>
    </row>
    <row r="424" spans="10:10" ht="11.25" customHeight="1">
      <c r="J424" s="104"/>
    </row>
    <row r="425" spans="10:10" ht="11.25" customHeight="1">
      <c r="J425" s="104"/>
    </row>
    <row r="426" spans="10:10" ht="11.25" customHeight="1">
      <c r="J426" s="104"/>
    </row>
    <row r="427" spans="10:10" ht="11.25" customHeight="1">
      <c r="J427" s="104"/>
    </row>
    <row r="428" spans="10:10" ht="11.25" customHeight="1">
      <c r="J428" s="104"/>
    </row>
    <row r="429" spans="10:10" ht="11.25" customHeight="1">
      <c r="J429" s="104"/>
    </row>
    <row r="430" spans="10:10" ht="11.25" customHeight="1">
      <c r="J430" s="104"/>
    </row>
    <row r="431" spans="10:10" ht="11.25" customHeight="1">
      <c r="J431" s="104"/>
    </row>
    <row r="432" spans="10:10" ht="11.25" customHeight="1">
      <c r="J432" s="104"/>
    </row>
    <row r="433" spans="10:10" ht="11.25" customHeight="1">
      <c r="J433" s="104"/>
    </row>
    <row r="434" spans="10:10" ht="11.25" customHeight="1">
      <c r="J434" s="104"/>
    </row>
    <row r="435" spans="10:10" ht="11.25" customHeight="1">
      <c r="J435" s="104"/>
    </row>
    <row r="436" spans="10:10" ht="11.25" customHeight="1">
      <c r="J436" s="104"/>
    </row>
    <row r="437" spans="10:10" ht="11.25" customHeight="1">
      <c r="J437" s="104"/>
    </row>
    <row r="438" spans="10:10" ht="11.25" customHeight="1">
      <c r="J438" s="104"/>
    </row>
    <row r="439" spans="10:10" ht="11.25" customHeight="1">
      <c r="J439" s="104"/>
    </row>
    <row r="440" spans="10:10" ht="11.25" customHeight="1">
      <c r="J440" s="104"/>
    </row>
    <row r="441" spans="10:10" ht="11.25" customHeight="1">
      <c r="J441" s="104"/>
    </row>
    <row r="442" spans="10:10" ht="11.25" customHeight="1">
      <c r="J442" s="104"/>
    </row>
    <row r="443" spans="10:10" ht="11.25" customHeight="1">
      <c r="J443" s="104"/>
    </row>
    <row r="444" spans="10:10" ht="11.25" customHeight="1">
      <c r="J444" s="104"/>
    </row>
    <row r="445" spans="10:10" ht="11.25" customHeight="1">
      <c r="J445" s="104"/>
    </row>
    <row r="446" spans="10:10" ht="11.25" customHeight="1">
      <c r="J446" s="104"/>
    </row>
    <row r="447" spans="10:10" ht="11.25" customHeight="1">
      <c r="J447" s="104"/>
    </row>
    <row r="448" spans="10:10" ht="11.25" customHeight="1">
      <c r="J448" s="104"/>
    </row>
    <row r="449" spans="10:10" ht="11.25" customHeight="1">
      <c r="J449" s="104"/>
    </row>
    <row r="450" spans="10:10" ht="11.25" customHeight="1">
      <c r="J450" s="104"/>
    </row>
    <row r="451" spans="10:10" ht="11.25" customHeight="1">
      <c r="J451" s="104"/>
    </row>
    <row r="452" spans="10:10" ht="11.25" customHeight="1">
      <c r="J452" s="104"/>
    </row>
    <row r="453" spans="10:10" ht="11.25" customHeight="1">
      <c r="J453" s="104"/>
    </row>
    <row r="454" spans="10:10" ht="11.25" customHeight="1">
      <c r="J454" s="104"/>
    </row>
    <row r="455" spans="10:10" ht="11.25" customHeight="1">
      <c r="J455" s="104"/>
    </row>
    <row r="456" spans="10:10" ht="11.25" customHeight="1">
      <c r="J456" s="104"/>
    </row>
    <row r="457" spans="10:10" ht="11.25" customHeight="1">
      <c r="J457" s="104"/>
    </row>
    <row r="458" spans="10:10" ht="11.25" customHeight="1">
      <c r="J458" s="104"/>
    </row>
    <row r="459" spans="10:10" ht="11.25" customHeight="1">
      <c r="J459" s="104"/>
    </row>
    <row r="460" spans="10:10" ht="11.25" customHeight="1">
      <c r="J460" s="104"/>
    </row>
    <row r="461" spans="10:10" ht="11.25" customHeight="1">
      <c r="J461" s="104"/>
    </row>
    <row r="462" spans="10:10" ht="11.25" customHeight="1">
      <c r="J462" s="104"/>
    </row>
    <row r="463" spans="10:10" ht="11.25" customHeight="1">
      <c r="J463" s="104"/>
    </row>
    <row r="464" spans="10:10" ht="11.25" customHeight="1">
      <c r="J464" s="104"/>
    </row>
    <row r="465" spans="10:10" ht="11.25" customHeight="1">
      <c r="J465" s="104"/>
    </row>
    <row r="466" spans="10:10" ht="11.25" customHeight="1">
      <c r="J466" s="104"/>
    </row>
    <row r="467" spans="10:10" ht="11.25" customHeight="1">
      <c r="J467" s="104"/>
    </row>
    <row r="468" spans="10:10" ht="11.25" customHeight="1">
      <c r="J468" s="104"/>
    </row>
    <row r="469" spans="10:10" ht="11.25" customHeight="1">
      <c r="J469" s="104"/>
    </row>
    <row r="470" spans="10:10" ht="11.25" customHeight="1">
      <c r="J470" s="104"/>
    </row>
    <row r="471" spans="10:10" ht="11.25" customHeight="1">
      <c r="J471" s="104"/>
    </row>
    <row r="472" spans="10:10" ht="11.25" customHeight="1">
      <c r="J472" s="104"/>
    </row>
    <row r="473" spans="10:10" ht="11.25" customHeight="1">
      <c r="J473" s="104"/>
    </row>
    <row r="474" spans="10:10" ht="11.25" customHeight="1">
      <c r="J474" s="104"/>
    </row>
    <row r="475" spans="10:10" ht="11.25" customHeight="1">
      <c r="J475" s="104"/>
    </row>
    <row r="476" spans="10:10" ht="11.25" customHeight="1">
      <c r="J476" s="104"/>
    </row>
    <row r="477" spans="10:10" ht="11.25" customHeight="1">
      <c r="J477" s="104"/>
    </row>
    <row r="478" spans="10:10" ht="11.25" customHeight="1">
      <c r="J478" s="104"/>
    </row>
    <row r="479" spans="10:10" ht="11.25" customHeight="1">
      <c r="J479" s="104"/>
    </row>
    <row r="480" spans="10:10" ht="11.25" customHeight="1">
      <c r="J480" s="104"/>
    </row>
    <row r="481" spans="10:10" ht="11.25" customHeight="1">
      <c r="J481" s="104"/>
    </row>
    <row r="482" spans="10:10" ht="11.25" customHeight="1">
      <c r="J482" s="104"/>
    </row>
    <row r="483" spans="10:10" ht="11.25" customHeight="1">
      <c r="J483" s="104"/>
    </row>
    <row r="484" spans="10:10" ht="11.25" customHeight="1">
      <c r="J484" s="104"/>
    </row>
    <row r="485" spans="10:10" ht="11.25" customHeight="1">
      <c r="J485" s="104"/>
    </row>
    <row r="486" spans="10:10" ht="11.25" customHeight="1">
      <c r="J486" s="104"/>
    </row>
    <row r="487" spans="10:10" ht="11.25" customHeight="1">
      <c r="J487" s="104"/>
    </row>
    <row r="488" spans="10:10" ht="11.25" customHeight="1">
      <c r="J488" s="104"/>
    </row>
    <row r="489" spans="10:10" ht="11.25" customHeight="1">
      <c r="J489" s="104"/>
    </row>
    <row r="490" spans="10:10" ht="11.25" customHeight="1">
      <c r="J490" s="104"/>
    </row>
    <row r="491" spans="10:10" ht="11.25" customHeight="1">
      <c r="J491" s="104"/>
    </row>
    <row r="492" spans="10:10" ht="11.25" customHeight="1">
      <c r="J492" s="104"/>
    </row>
    <row r="493" spans="10:10" ht="11.25" customHeight="1">
      <c r="J493" s="104"/>
    </row>
    <row r="494" spans="10:10" ht="11.25" customHeight="1">
      <c r="J494" s="104"/>
    </row>
    <row r="495" spans="10:10" ht="11.25" customHeight="1">
      <c r="J495" s="104"/>
    </row>
    <row r="496" spans="10:10" ht="11.25" customHeight="1">
      <c r="J496" s="104"/>
    </row>
    <row r="497" spans="10:10" ht="11.25" customHeight="1">
      <c r="J497" s="104"/>
    </row>
    <row r="498" spans="10:10" ht="11.25" customHeight="1">
      <c r="J498" s="104"/>
    </row>
    <row r="499" spans="10:10" ht="11.25" customHeight="1">
      <c r="J499" s="104"/>
    </row>
    <row r="500" spans="10:10" ht="11.25" customHeight="1">
      <c r="J500" s="104"/>
    </row>
    <row r="501" spans="10:10" ht="11.25" customHeight="1">
      <c r="J501" s="104"/>
    </row>
    <row r="502" spans="10:10" ht="11.25" customHeight="1">
      <c r="J502" s="104"/>
    </row>
    <row r="503" spans="10:10" ht="11.25" customHeight="1">
      <c r="J503" s="104"/>
    </row>
    <row r="504" spans="10:10" ht="11.25" customHeight="1">
      <c r="J504" s="104"/>
    </row>
    <row r="505" spans="10:10" ht="11.25" customHeight="1">
      <c r="J505" s="104"/>
    </row>
    <row r="506" spans="10:10" ht="11.25" customHeight="1">
      <c r="J506" s="104"/>
    </row>
    <row r="507" spans="10:10" ht="11.25" customHeight="1">
      <c r="J507" s="104"/>
    </row>
    <row r="508" spans="10:10" ht="11.25" customHeight="1">
      <c r="J508" s="104"/>
    </row>
    <row r="509" spans="10:10" ht="11.25" customHeight="1">
      <c r="J509" s="104"/>
    </row>
    <row r="510" spans="10:10" ht="11.25" customHeight="1">
      <c r="J510" s="104"/>
    </row>
    <row r="511" spans="10:10" ht="11.25" customHeight="1">
      <c r="J511" s="104"/>
    </row>
    <row r="512" spans="10:10" ht="11.25" customHeight="1">
      <c r="J512" s="104"/>
    </row>
    <row r="513" spans="10:10" ht="11.25" customHeight="1">
      <c r="J513" s="104"/>
    </row>
    <row r="514" spans="10:10" ht="11.25" customHeight="1">
      <c r="J514" s="104"/>
    </row>
    <row r="515" spans="10:10" ht="11.25" customHeight="1">
      <c r="J515" s="104"/>
    </row>
    <row r="516" spans="10:10" ht="11.25" customHeight="1">
      <c r="J516" s="104"/>
    </row>
    <row r="517" spans="10:10" ht="11.25" customHeight="1">
      <c r="J517" s="104"/>
    </row>
    <row r="518" spans="10:10" ht="11.25" customHeight="1">
      <c r="J518" s="104"/>
    </row>
    <row r="519" spans="10:10" ht="11.25" customHeight="1">
      <c r="J519" s="104"/>
    </row>
    <row r="520" spans="10:10" ht="11.25" customHeight="1">
      <c r="J520" s="104"/>
    </row>
    <row r="521" spans="10:10" ht="11.25" customHeight="1">
      <c r="J521" s="104"/>
    </row>
    <row r="522" spans="10:10" ht="11.25" customHeight="1">
      <c r="J522" s="104"/>
    </row>
    <row r="523" spans="10:10" ht="11.25" customHeight="1">
      <c r="J523" s="104"/>
    </row>
    <row r="524" spans="10:10" ht="11.25" customHeight="1">
      <c r="J524" s="104"/>
    </row>
    <row r="525" spans="10:10" ht="11.25" customHeight="1">
      <c r="J525" s="104"/>
    </row>
    <row r="526" spans="10:10" ht="11.25" customHeight="1">
      <c r="J526" s="104"/>
    </row>
    <row r="527" spans="10:10" ht="11.25" customHeight="1">
      <c r="J527" s="104"/>
    </row>
    <row r="528" spans="10:10" ht="11.25" customHeight="1">
      <c r="J528" s="104"/>
    </row>
    <row r="529" spans="10:10" ht="11.25" customHeight="1">
      <c r="J529" s="104"/>
    </row>
    <row r="530" spans="10:10" ht="11.25" customHeight="1">
      <c r="J530" s="104"/>
    </row>
    <row r="531" spans="10:10" ht="11.25" customHeight="1">
      <c r="J531" s="104"/>
    </row>
    <row r="532" spans="10:10" ht="11.25" customHeight="1">
      <c r="J532" s="104"/>
    </row>
    <row r="533" spans="10:10" ht="11.25" customHeight="1">
      <c r="J533" s="104"/>
    </row>
    <row r="534" spans="10:10" ht="11.25" customHeight="1">
      <c r="J534" s="104"/>
    </row>
    <row r="535" spans="10:10" ht="11.25" customHeight="1">
      <c r="J535" s="104"/>
    </row>
    <row r="536" spans="10:10" ht="11.25" customHeight="1">
      <c r="J536" s="104"/>
    </row>
    <row r="537" spans="10:10" ht="11.25" customHeight="1">
      <c r="J537" s="104"/>
    </row>
    <row r="538" spans="10:10" ht="11.25" customHeight="1">
      <c r="J538" s="104"/>
    </row>
    <row r="539" spans="10:10" ht="11.25" customHeight="1">
      <c r="J539" s="104"/>
    </row>
    <row r="540" spans="10:10" ht="11.25" customHeight="1">
      <c r="J540" s="104"/>
    </row>
    <row r="541" spans="10:10" ht="11.25" customHeight="1">
      <c r="J541" s="104"/>
    </row>
    <row r="542" spans="10:10" ht="11.25" customHeight="1">
      <c r="J542" s="104"/>
    </row>
    <row r="543" spans="10:10" ht="11.25" customHeight="1">
      <c r="J543" s="104"/>
    </row>
    <row r="544" spans="10:10" ht="11.25" customHeight="1">
      <c r="J544" s="104"/>
    </row>
    <row r="545" spans="10:10" ht="11.25" customHeight="1">
      <c r="J545" s="104"/>
    </row>
    <row r="546" spans="10:10" ht="11.25" customHeight="1">
      <c r="J546" s="104"/>
    </row>
    <row r="547" spans="10:10" ht="11.25" customHeight="1">
      <c r="J547" s="104"/>
    </row>
    <row r="548" spans="10:10" ht="11.25" customHeight="1">
      <c r="J548" s="104"/>
    </row>
    <row r="549" spans="10:10" ht="11.25" customHeight="1">
      <c r="J549" s="104"/>
    </row>
    <row r="550" spans="10:10" ht="11.25" customHeight="1">
      <c r="J550" s="104"/>
    </row>
    <row r="551" spans="10:10" ht="11.25" customHeight="1">
      <c r="J551" s="104"/>
    </row>
    <row r="552" spans="10:10" ht="11.25" customHeight="1">
      <c r="J552" s="104"/>
    </row>
    <row r="553" spans="10:10" ht="11.25" customHeight="1">
      <c r="J553" s="104"/>
    </row>
    <row r="554" spans="10:10" ht="11.25" customHeight="1">
      <c r="J554" s="104"/>
    </row>
    <row r="555" spans="10:10" ht="11.25" customHeight="1">
      <c r="J555" s="104"/>
    </row>
    <row r="556" spans="10:10" ht="11.25" customHeight="1">
      <c r="J556" s="104"/>
    </row>
    <row r="557" spans="10:10" ht="11.25" customHeight="1">
      <c r="J557" s="104"/>
    </row>
    <row r="558" spans="10:10" ht="11.25" customHeight="1">
      <c r="J558" s="104"/>
    </row>
    <row r="559" spans="10:10" ht="11.25" customHeight="1">
      <c r="J559" s="104"/>
    </row>
    <row r="560" spans="10:10" ht="11.25" customHeight="1">
      <c r="J560" s="104"/>
    </row>
    <row r="561" spans="10:10" ht="11.25" customHeight="1">
      <c r="J561" s="104"/>
    </row>
    <row r="562" spans="10:10" ht="11.25" customHeight="1">
      <c r="J562" s="104"/>
    </row>
    <row r="563" spans="10:10" ht="11.25" customHeight="1">
      <c r="J563" s="104"/>
    </row>
    <row r="564" spans="10:10" ht="11.25" customHeight="1">
      <c r="J564" s="104"/>
    </row>
    <row r="565" spans="10:10" ht="11.25" customHeight="1">
      <c r="J565" s="104"/>
    </row>
    <row r="566" spans="10:10" ht="11.25" customHeight="1">
      <c r="J566" s="104"/>
    </row>
    <row r="567" spans="10:10" ht="11.25" customHeight="1">
      <c r="J567" s="104"/>
    </row>
    <row r="568" spans="10:10" ht="11.25" customHeight="1">
      <c r="J568" s="104"/>
    </row>
    <row r="569" spans="10:10" ht="11.25" customHeight="1">
      <c r="J569" s="104"/>
    </row>
    <row r="570" spans="10:10" ht="11.25" customHeight="1">
      <c r="J570" s="104"/>
    </row>
    <row r="571" spans="10:10" ht="11.25" customHeight="1">
      <c r="J571" s="104"/>
    </row>
    <row r="572" spans="10:10" ht="11.25" customHeight="1">
      <c r="J572" s="104"/>
    </row>
    <row r="573" spans="10:10" ht="11.25" customHeight="1">
      <c r="J573" s="104"/>
    </row>
    <row r="574" spans="10:10" ht="11.25" customHeight="1">
      <c r="J574" s="104"/>
    </row>
    <row r="575" spans="10:10" ht="11.25" customHeight="1">
      <c r="J575" s="104"/>
    </row>
    <row r="576" spans="10:10" ht="11.25" customHeight="1">
      <c r="J576" s="104"/>
    </row>
    <row r="577" spans="10:10" ht="11.25" customHeight="1">
      <c r="J577" s="104"/>
    </row>
    <row r="578" spans="10:10" ht="11.25" customHeight="1">
      <c r="J578" s="104"/>
    </row>
    <row r="579" spans="10:10" ht="11.25" customHeight="1">
      <c r="J579" s="104"/>
    </row>
    <row r="580" spans="10:10" ht="11.25" customHeight="1">
      <c r="J580" s="104"/>
    </row>
    <row r="581" spans="10:10" ht="11.25" customHeight="1">
      <c r="J581" s="104"/>
    </row>
    <row r="582" spans="10:10" ht="11.25" customHeight="1">
      <c r="J582" s="104"/>
    </row>
    <row r="583" spans="10:10" ht="11.25" customHeight="1">
      <c r="J583" s="104"/>
    </row>
    <row r="584" spans="10:10" ht="11.25" customHeight="1">
      <c r="J584" s="104"/>
    </row>
    <row r="585" spans="10:10" ht="11.25" customHeight="1">
      <c r="J585" s="104"/>
    </row>
    <row r="586" spans="10:10" ht="11.25" customHeight="1">
      <c r="J586" s="104"/>
    </row>
    <row r="587" spans="10:10" ht="11.25" customHeight="1">
      <c r="J587" s="104"/>
    </row>
    <row r="588" spans="10:10" ht="11.25" customHeight="1">
      <c r="J588" s="104"/>
    </row>
    <row r="589" spans="10:10" ht="11.25" customHeight="1">
      <c r="J589" s="104"/>
    </row>
    <row r="590" spans="10:10" ht="11.25" customHeight="1">
      <c r="J590" s="104"/>
    </row>
    <row r="591" spans="10:10" ht="11.25" customHeight="1">
      <c r="J591" s="104"/>
    </row>
    <row r="592" spans="10:10" ht="11.25" customHeight="1">
      <c r="J592" s="104"/>
    </row>
    <row r="593" spans="10:10" ht="11.25" customHeight="1">
      <c r="J593" s="104"/>
    </row>
    <row r="594" spans="10:10" ht="11.25" customHeight="1">
      <c r="J594" s="104"/>
    </row>
    <row r="595" spans="10:10" ht="11.25" customHeight="1">
      <c r="J595" s="104"/>
    </row>
    <row r="596" spans="10:10" ht="11.25" customHeight="1">
      <c r="J596" s="104"/>
    </row>
    <row r="597" spans="10:10" ht="11.25" customHeight="1">
      <c r="J597" s="104"/>
    </row>
    <row r="598" spans="10:10" ht="11.25" customHeight="1">
      <c r="J598" s="104"/>
    </row>
    <row r="599" spans="10:10" ht="11.25" customHeight="1">
      <c r="J599" s="104"/>
    </row>
    <row r="600" spans="10:10" ht="11.25" customHeight="1">
      <c r="J600" s="104"/>
    </row>
    <row r="601" spans="10:10" ht="11.25" customHeight="1">
      <c r="J601" s="104"/>
    </row>
    <row r="602" spans="10:10" ht="11.25" customHeight="1">
      <c r="J602" s="104"/>
    </row>
    <row r="603" spans="10:10" ht="11.25" customHeight="1">
      <c r="J603" s="104"/>
    </row>
    <row r="604" spans="10:10" ht="11.25" customHeight="1">
      <c r="J604" s="104"/>
    </row>
    <row r="605" spans="10:10" ht="11.25" customHeight="1">
      <c r="J605" s="104"/>
    </row>
    <row r="606" spans="10:10" ht="11.25" customHeight="1">
      <c r="J606" s="104"/>
    </row>
    <row r="607" spans="10:10" ht="11.25" customHeight="1">
      <c r="J607" s="104"/>
    </row>
    <row r="608" spans="10:10" ht="11.25" customHeight="1">
      <c r="J608" s="104"/>
    </row>
    <row r="609" spans="10:10" ht="11.25" customHeight="1">
      <c r="J609" s="104"/>
    </row>
    <row r="610" spans="10:10" ht="11.25" customHeight="1">
      <c r="J610" s="104"/>
    </row>
    <row r="611" spans="10:10" ht="11.25" customHeight="1">
      <c r="J611" s="104"/>
    </row>
    <row r="612" spans="10:10" ht="11.25" customHeight="1">
      <c r="J612" s="104"/>
    </row>
    <row r="613" spans="10:10" ht="11.25" customHeight="1">
      <c r="J613" s="104"/>
    </row>
    <row r="614" spans="10:10" ht="11.25" customHeight="1">
      <c r="J614" s="104"/>
    </row>
    <row r="615" spans="10:10" ht="11.25" customHeight="1">
      <c r="J615" s="104"/>
    </row>
    <row r="616" spans="10:10" ht="11.25" customHeight="1">
      <c r="J616" s="104"/>
    </row>
    <row r="617" spans="10:10" ht="11.25" customHeight="1">
      <c r="J617" s="104"/>
    </row>
    <row r="618" spans="10:10" ht="11.25" customHeight="1">
      <c r="J618" s="104"/>
    </row>
    <row r="619" spans="10:10" ht="11.25" customHeight="1">
      <c r="J619" s="104"/>
    </row>
    <row r="620" spans="10:10" ht="11.25" customHeight="1">
      <c r="J620" s="104"/>
    </row>
    <row r="621" spans="10:10" ht="11.25" customHeight="1">
      <c r="J621" s="104"/>
    </row>
    <row r="622" spans="10:10" ht="11.25" customHeight="1">
      <c r="J622" s="104"/>
    </row>
    <row r="623" spans="10:10" ht="11.25" customHeight="1">
      <c r="J623" s="104"/>
    </row>
    <row r="624" spans="10:10" ht="11.25" customHeight="1">
      <c r="J624" s="104"/>
    </row>
    <row r="625" spans="10:10" ht="11.25" customHeight="1">
      <c r="J625" s="104"/>
    </row>
    <row r="626" spans="10:10" ht="11.25" customHeight="1">
      <c r="J626" s="104"/>
    </row>
    <row r="627" spans="10:10" ht="11.25" customHeight="1">
      <c r="J627" s="104"/>
    </row>
    <row r="628" spans="10:10" ht="11.25" customHeight="1">
      <c r="J628" s="104"/>
    </row>
    <row r="629" spans="10:10" ht="11.25" customHeight="1">
      <c r="J629" s="104"/>
    </row>
    <row r="630" spans="10:10" ht="11.25" customHeight="1">
      <c r="J630" s="104"/>
    </row>
    <row r="631" spans="10:10" ht="11.25" customHeight="1">
      <c r="J631" s="104"/>
    </row>
    <row r="632" spans="10:10" ht="11.25" customHeight="1">
      <c r="J632" s="104"/>
    </row>
    <row r="633" spans="10:10" ht="11.25" customHeight="1">
      <c r="J633" s="104"/>
    </row>
    <row r="634" spans="10:10" ht="11.25" customHeight="1">
      <c r="J634" s="104"/>
    </row>
    <row r="635" spans="10:10" ht="11.25" customHeight="1">
      <c r="J635" s="104"/>
    </row>
    <row r="636" spans="10:10" ht="11.25" customHeight="1">
      <c r="J636" s="104"/>
    </row>
    <row r="637" spans="10:10" ht="11.25" customHeight="1">
      <c r="J637" s="104"/>
    </row>
    <row r="638" spans="10:10" ht="11.25" customHeight="1">
      <c r="J638" s="104"/>
    </row>
    <row r="639" spans="10:10" ht="11.25" customHeight="1">
      <c r="J639" s="104"/>
    </row>
    <row r="640" spans="10:10" ht="11.25" customHeight="1">
      <c r="J640" s="104"/>
    </row>
    <row r="641" spans="10:10" ht="11.25" customHeight="1">
      <c r="J641" s="104"/>
    </row>
    <row r="642" spans="10:10" ht="11.25" customHeight="1">
      <c r="J642" s="104"/>
    </row>
    <row r="643" spans="10:10" ht="11.25" customHeight="1">
      <c r="J643" s="104"/>
    </row>
    <row r="644" spans="10:10" ht="11.25" customHeight="1">
      <c r="J644" s="104"/>
    </row>
    <row r="645" spans="10:10" ht="11.25" customHeight="1">
      <c r="J645" s="104"/>
    </row>
    <row r="646" spans="10:10" ht="11.25" customHeight="1">
      <c r="J646" s="104"/>
    </row>
    <row r="647" spans="10:10" ht="11.25" customHeight="1">
      <c r="J647" s="104"/>
    </row>
    <row r="648" spans="10:10" ht="11.25" customHeight="1">
      <c r="J648" s="104"/>
    </row>
    <row r="649" spans="10:10" ht="11.25" customHeight="1">
      <c r="J649" s="104"/>
    </row>
    <row r="650" spans="10:10" ht="11.25" customHeight="1">
      <c r="J650" s="104"/>
    </row>
    <row r="651" spans="10:10" ht="11.25" customHeight="1">
      <c r="J651" s="104"/>
    </row>
    <row r="652" spans="10:10" ht="11.25" customHeight="1">
      <c r="J652" s="104"/>
    </row>
    <row r="653" spans="10:10" ht="11.25" customHeight="1">
      <c r="J653" s="104"/>
    </row>
    <row r="654" spans="10:10" ht="11.25" customHeight="1">
      <c r="J654" s="104"/>
    </row>
    <row r="655" spans="10:10" ht="11.25" customHeight="1">
      <c r="J655" s="104"/>
    </row>
    <row r="656" spans="10:10" ht="11.25" customHeight="1">
      <c r="J656" s="104"/>
    </row>
    <row r="657" spans="10:10" ht="11.25" customHeight="1">
      <c r="J657" s="104"/>
    </row>
    <row r="658" spans="10:10" ht="11.25" customHeight="1">
      <c r="J658" s="104"/>
    </row>
    <row r="659" spans="10:10" ht="11.25" customHeight="1">
      <c r="J659" s="104"/>
    </row>
    <row r="660" spans="10:10" ht="11.25" customHeight="1">
      <c r="J660" s="104"/>
    </row>
    <row r="661" spans="10:10" ht="11.25" customHeight="1">
      <c r="J661" s="104"/>
    </row>
    <row r="662" spans="10:10" ht="11.25" customHeight="1">
      <c r="J662" s="104"/>
    </row>
    <row r="663" spans="10:10" ht="11.25" customHeight="1">
      <c r="J663" s="104"/>
    </row>
    <row r="664" spans="10:10" ht="11.25" customHeight="1">
      <c r="J664" s="104"/>
    </row>
    <row r="665" spans="10:10" ht="11.25" customHeight="1">
      <c r="J665" s="104"/>
    </row>
    <row r="666" spans="10:10" ht="11.25" customHeight="1">
      <c r="J666" s="104"/>
    </row>
    <row r="667" spans="10:10" ht="11.25" customHeight="1">
      <c r="J667" s="104"/>
    </row>
    <row r="668" spans="10:10" ht="11.25" customHeight="1">
      <c r="J668" s="104"/>
    </row>
    <row r="669" spans="10:10" ht="11.25" customHeight="1">
      <c r="J669" s="104"/>
    </row>
    <row r="670" spans="10:10" ht="11.25" customHeight="1">
      <c r="J670" s="104"/>
    </row>
    <row r="671" spans="10:10" ht="11.25" customHeight="1">
      <c r="J671" s="104"/>
    </row>
    <row r="672" spans="10:10" ht="11.25" customHeight="1">
      <c r="J672" s="104"/>
    </row>
    <row r="673" spans="10:10" ht="11.25" customHeight="1">
      <c r="J673" s="104"/>
    </row>
    <row r="674" spans="10:10" ht="11.25" customHeight="1">
      <c r="J674" s="104"/>
    </row>
    <row r="675" spans="10:10" ht="11.25" customHeight="1">
      <c r="J675" s="104"/>
    </row>
    <row r="676" spans="10:10" ht="11.25" customHeight="1">
      <c r="J676" s="104"/>
    </row>
    <row r="677" spans="10:10" ht="11.25" customHeight="1">
      <c r="J677" s="104"/>
    </row>
    <row r="678" spans="10:10" ht="11.25" customHeight="1">
      <c r="J678" s="104"/>
    </row>
    <row r="679" spans="10:10" ht="11.25" customHeight="1">
      <c r="J679" s="104"/>
    </row>
    <row r="680" spans="10:10" ht="11.25" customHeight="1">
      <c r="J680" s="104"/>
    </row>
    <row r="681" spans="10:10" ht="11.25" customHeight="1">
      <c r="J681" s="104"/>
    </row>
    <row r="682" spans="10:10" ht="11.25" customHeight="1">
      <c r="J682" s="104"/>
    </row>
    <row r="683" spans="10:10" ht="11.25" customHeight="1">
      <c r="J683" s="104"/>
    </row>
    <row r="684" spans="10:10" ht="11.25" customHeight="1">
      <c r="J684" s="104"/>
    </row>
    <row r="685" spans="10:10" ht="11.25" customHeight="1">
      <c r="J685" s="104"/>
    </row>
    <row r="686" spans="10:10" ht="11.25" customHeight="1">
      <c r="J686" s="104"/>
    </row>
    <row r="687" spans="10:10" ht="11.25" customHeight="1">
      <c r="J687" s="104"/>
    </row>
    <row r="688" spans="10:10" ht="11.25" customHeight="1">
      <c r="J688" s="104"/>
    </row>
    <row r="689" spans="10:10" ht="11.25" customHeight="1">
      <c r="J689" s="104"/>
    </row>
    <row r="690" spans="10:10" ht="11.25" customHeight="1">
      <c r="J690" s="104"/>
    </row>
    <row r="691" spans="10:10" ht="11.25" customHeight="1">
      <c r="J691" s="104"/>
    </row>
    <row r="692" spans="10:10" ht="11.25" customHeight="1">
      <c r="J692" s="104"/>
    </row>
    <row r="693" spans="10:10" ht="11.25" customHeight="1">
      <c r="J693" s="104"/>
    </row>
    <row r="694" spans="10:10" ht="11.25" customHeight="1">
      <c r="J694" s="104"/>
    </row>
    <row r="695" spans="10:10" ht="11.25" customHeight="1">
      <c r="J695" s="104"/>
    </row>
    <row r="696" spans="10:10" ht="11.25" customHeight="1">
      <c r="J696" s="104"/>
    </row>
    <row r="697" spans="10:10" ht="11.25" customHeight="1">
      <c r="J697" s="104"/>
    </row>
    <row r="698" spans="10:10" ht="11.25" customHeight="1">
      <c r="J698" s="104"/>
    </row>
    <row r="699" spans="10:10" ht="11.25" customHeight="1">
      <c r="J699" s="104"/>
    </row>
    <row r="700" spans="10:10" ht="11.25" customHeight="1">
      <c r="J700" s="104"/>
    </row>
    <row r="701" spans="10:10" ht="11.25" customHeight="1">
      <c r="J701" s="104"/>
    </row>
    <row r="702" spans="10:10" ht="11.25" customHeight="1">
      <c r="J702" s="104"/>
    </row>
    <row r="703" spans="10:10" ht="11.25" customHeight="1">
      <c r="J703" s="104"/>
    </row>
    <row r="704" spans="10:10" ht="11.25" customHeight="1">
      <c r="J704" s="104"/>
    </row>
    <row r="705" spans="10:10" ht="11.25" customHeight="1">
      <c r="J705" s="104"/>
    </row>
    <row r="706" spans="10:10" ht="11.25" customHeight="1">
      <c r="J706" s="104"/>
    </row>
    <row r="707" spans="10:10" ht="11.25" customHeight="1">
      <c r="J707" s="104"/>
    </row>
    <row r="708" spans="10:10" ht="11.25" customHeight="1">
      <c r="J708" s="104"/>
    </row>
    <row r="709" spans="10:10" ht="11.25" customHeight="1">
      <c r="J709" s="104"/>
    </row>
    <row r="710" spans="10:10" ht="11.25" customHeight="1">
      <c r="J710" s="104"/>
    </row>
    <row r="711" spans="10:10" ht="11.25" customHeight="1">
      <c r="J711" s="104"/>
    </row>
    <row r="712" spans="10:10" ht="11.25" customHeight="1">
      <c r="J712" s="104"/>
    </row>
    <row r="713" spans="10:10" ht="11.25" customHeight="1">
      <c r="J713" s="104"/>
    </row>
    <row r="714" spans="10:10" ht="11.25" customHeight="1">
      <c r="J714" s="104"/>
    </row>
    <row r="715" spans="10:10" ht="11.25" customHeight="1">
      <c r="J715" s="104"/>
    </row>
    <row r="716" spans="10:10" ht="11.25" customHeight="1">
      <c r="J716" s="104"/>
    </row>
    <row r="717" spans="10:10" ht="11.25" customHeight="1">
      <c r="J717" s="104"/>
    </row>
    <row r="718" spans="10:10" ht="11.25" customHeight="1">
      <c r="J718" s="104"/>
    </row>
    <row r="719" spans="10:10" ht="11.25" customHeight="1">
      <c r="J719" s="104"/>
    </row>
    <row r="720" spans="10:10" ht="11.25" customHeight="1">
      <c r="J720" s="104"/>
    </row>
    <row r="721" spans="10:10" ht="11.25" customHeight="1">
      <c r="J721" s="104"/>
    </row>
    <row r="722" spans="10:10" ht="11.25" customHeight="1">
      <c r="J722" s="104"/>
    </row>
    <row r="723" spans="10:10" ht="11.25" customHeight="1">
      <c r="J723" s="104"/>
    </row>
    <row r="724" spans="10:10" ht="11.25" customHeight="1">
      <c r="J724" s="104"/>
    </row>
    <row r="725" spans="10:10" ht="11.25" customHeight="1">
      <c r="J725" s="104"/>
    </row>
    <row r="726" spans="10:10" ht="11.25" customHeight="1">
      <c r="J726" s="104"/>
    </row>
    <row r="727" spans="10:10" ht="11.25" customHeight="1">
      <c r="J727" s="104"/>
    </row>
    <row r="728" spans="10:10" ht="11.25" customHeight="1">
      <c r="J728" s="104"/>
    </row>
    <row r="729" spans="10:10" ht="11.25" customHeight="1">
      <c r="J729" s="104"/>
    </row>
    <row r="730" spans="10:10" ht="11.25" customHeight="1">
      <c r="J730" s="104"/>
    </row>
    <row r="731" spans="10:10" ht="11.25" customHeight="1">
      <c r="J731" s="104"/>
    </row>
    <row r="732" spans="10:10" ht="11.25" customHeight="1">
      <c r="J732" s="104"/>
    </row>
    <row r="733" spans="10:10" ht="11.25" customHeight="1">
      <c r="J733" s="104"/>
    </row>
    <row r="734" spans="10:10" ht="11.25" customHeight="1">
      <c r="J734" s="104"/>
    </row>
    <row r="735" spans="10:10" ht="11.25" customHeight="1">
      <c r="J735" s="104"/>
    </row>
    <row r="736" spans="10:10" ht="11.25" customHeight="1">
      <c r="J736" s="104"/>
    </row>
    <row r="737" spans="10:10" ht="11.25" customHeight="1">
      <c r="J737" s="104"/>
    </row>
    <row r="738" spans="10:10" ht="11.25" customHeight="1">
      <c r="J738" s="104"/>
    </row>
    <row r="739" spans="10:10" ht="11.25" customHeight="1">
      <c r="J739" s="104"/>
    </row>
    <row r="740" spans="10:10" ht="11.25" customHeight="1">
      <c r="J740" s="104"/>
    </row>
    <row r="741" spans="10:10" ht="11.25" customHeight="1">
      <c r="J741" s="104"/>
    </row>
    <row r="742" spans="10:10" ht="11.25" customHeight="1">
      <c r="J742" s="104"/>
    </row>
    <row r="743" spans="10:10" ht="11.25" customHeight="1">
      <c r="J743" s="104"/>
    </row>
    <row r="744" spans="10:10" ht="11.25" customHeight="1">
      <c r="J744" s="104"/>
    </row>
    <row r="745" spans="10:10" ht="11.25" customHeight="1">
      <c r="J745" s="104"/>
    </row>
    <row r="746" spans="10:10" ht="11.25" customHeight="1">
      <c r="J746" s="104"/>
    </row>
    <row r="747" spans="10:10" ht="11.25" customHeight="1">
      <c r="J747" s="104"/>
    </row>
    <row r="748" spans="10:10" ht="11.25" customHeight="1">
      <c r="J748" s="104"/>
    </row>
    <row r="749" spans="10:10" ht="11.25" customHeight="1">
      <c r="J749" s="104"/>
    </row>
    <row r="750" spans="10:10" ht="11.25" customHeight="1">
      <c r="J750" s="104"/>
    </row>
    <row r="751" spans="10:10" ht="11.25" customHeight="1">
      <c r="J751" s="104"/>
    </row>
    <row r="752" spans="10:10" ht="11.25" customHeight="1">
      <c r="J752" s="104"/>
    </row>
    <row r="753" spans="10:10" ht="11.25" customHeight="1">
      <c r="J753" s="104"/>
    </row>
    <row r="754" spans="10:10" ht="11.25" customHeight="1">
      <c r="J754" s="104"/>
    </row>
    <row r="755" spans="10:10" ht="11.25" customHeight="1">
      <c r="J755" s="104"/>
    </row>
    <row r="756" spans="10:10" ht="11.25" customHeight="1">
      <c r="J756" s="104"/>
    </row>
    <row r="757" spans="10:10" ht="11.25" customHeight="1">
      <c r="J757" s="104"/>
    </row>
    <row r="758" spans="10:10" ht="11.25" customHeight="1">
      <c r="J758" s="104"/>
    </row>
    <row r="759" spans="10:10" ht="11.25" customHeight="1">
      <c r="J759" s="104"/>
    </row>
    <row r="760" spans="10:10" ht="11.25" customHeight="1">
      <c r="J760" s="104"/>
    </row>
    <row r="761" spans="10:10" ht="11.25" customHeight="1">
      <c r="J761" s="104"/>
    </row>
    <row r="762" spans="10:10" ht="11.25" customHeight="1">
      <c r="J762" s="104"/>
    </row>
    <row r="763" spans="10:10" ht="11.25" customHeight="1">
      <c r="J763" s="104"/>
    </row>
    <row r="764" spans="10:10" ht="11.25" customHeight="1">
      <c r="J764" s="104"/>
    </row>
    <row r="765" spans="10:10" ht="11.25" customHeight="1">
      <c r="J765" s="104"/>
    </row>
    <row r="766" spans="10:10" ht="11.25" customHeight="1">
      <c r="J766" s="104"/>
    </row>
    <row r="767" spans="10:10" ht="11.25" customHeight="1">
      <c r="J767" s="104"/>
    </row>
    <row r="768" spans="10:10" ht="11.25" customHeight="1">
      <c r="J768" s="104"/>
    </row>
    <row r="769" spans="10:10" ht="11.25" customHeight="1">
      <c r="J769" s="104"/>
    </row>
    <row r="770" spans="10:10" ht="11.25" customHeight="1">
      <c r="J770" s="104"/>
    </row>
    <row r="771" spans="10:10" ht="11.25" customHeight="1">
      <c r="J771" s="104"/>
    </row>
    <row r="772" spans="10:10" ht="11.25" customHeight="1">
      <c r="J772" s="104"/>
    </row>
    <row r="773" spans="10:10" ht="11.25" customHeight="1">
      <c r="J773" s="104"/>
    </row>
    <row r="774" spans="10:10" ht="11.25" customHeight="1">
      <c r="J774" s="104"/>
    </row>
    <row r="775" spans="10:10" ht="11.25" customHeight="1">
      <c r="J775" s="104"/>
    </row>
    <row r="776" spans="10:10" ht="11.25" customHeight="1">
      <c r="J776" s="104"/>
    </row>
    <row r="777" spans="10:10" ht="11.25" customHeight="1">
      <c r="J777" s="104"/>
    </row>
    <row r="778" spans="10:10" ht="11.25" customHeight="1">
      <c r="J778" s="104"/>
    </row>
    <row r="779" spans="10:10" ht="11.25" customHeight="1">
      <c r="J779" s="104"/>
    </row>
    <row r="780" spans="10:10" ht="11.25" customHeight="1">
      <c r="J780" s="104"/>
    </row>
    <row r="781" spans="10:10" ht="11.25" customHeight="1">
      <c r="J781" s="104"/>
    </row>
    <row r="782" spans="10:10" ht="11.25" customHeight="1">
      <c r="J782" s="104"/>
    </row>
    <row r="783" spans="10:10" ht="11.25" customHeight="1">
      <c r="J783" s="104"/>
    </row>
    <row r="784" spans="10:10" ht="11.25" customHeight="1">
      <c r="J784" s="104"/>
    </row>
    <row r="785" spans="10:10" ht="11.25" customHeight="1">
      <c r="J785" s="104"/>
    </row>
    <row r="786" spans="10:10" ht="11.25" customHeight="1">
      <c r="J786" s="104"/>
    </row>
    <row r="787" spans="10:10" ht="11.25" customHeight="1">
      <c r="J787" s="104"/>
    </row>
    <row r="788" spans="10:10" ht="11.25" customHeight="1">
      <c r="J788" s="104"/>
    </row>
    <row r="789" spans="10:10" ht="11.25" customHeight="1">
      <c r="J789" s="104"/>
    </row>
    <row r="790" spans="10:10" ht="11.25" customHeight="1">
      <c r="J790" s="104"/>
    </row>
    <row r="791" spans="10:10" ht="11.25" customHeight="1">
      <c r="J791" s="104"/>
    </row>
    <row r="792" spans="10:10" ht="11.25" customHeight="1">
      <c r="J792" s="104"/>
    </row>
    <row r="793" spans="10:10" ht="11.25" customHeight="1">
      <c r="J793" s="104"/>
    </row>
    <row r="794" spans="10:10" ht="11.25" customHeight="1">
      <c r="J794" s="104"/>
    </row>
    <row r="795" spans="10:10" ht="11.25" customHeight="1">
      <c r="J795" s="104"/>
    </row>
    <row r="796" spans="10:10" ht="11.25" customHeight="1">
      <c r="J796" s="104"/>
    </row>
    <row r="797" spans="10:10" ht="11.25" customHeight="1">
      <c r="J797" s="104"/>
    </row>
    <row r="798" spans="10:10" ht="11.25" customHeight="1">
      <c r="J798" s="104"/>
    </row>
    <row r="799" spans="10:10" ht="11.25" customHeight="1">
      <c r="J799" s="104"/>
    </row>
    <row r="800" spans="10:10" ht="11.25" customHeight="1">
      <c r="J800" s="104"/>
    </row>
    <row r="801" spans="10:10" ht="11.25" customHeight="1">
      <c r="J801" s="104"/>
    </row>
    <row r="802" spans="10:10" ht="11.25" customHeight="1">
      <c r="J802" s="104"/>
    </row>
    <row r="803" spans="10:10" ht="11.25" customHeight="1">
      <c r="J803" s="104"/>
    </row>
    <row r="804" spans="10:10" ht="11.25" customHeight="1">
      <c r="J804" s="104"/>
    </row>
    <row r="805" spans="10:10" ht="11.25" customHeight="1">
      <c r="J805" s="104"/>
    </row>
    <row r="806" spans="10:10" ht="11.25" customHeight="1">
      <c r="J806" s="104"/>
    </row>
    <row r="807" spans="10:10" ht="11.25" customHeight="1">
      <c r="J807" s="104"/>
    </row>
    <row r="808" spans="10:10" ht="11.25" customHeight="1">
      <c r="J808" s="104"/>
    </row>
    <row r="809" spans="10:10" ht="11.25" customHeight="1">
      <c r="J809" s="104"/>
    </row>
    <row r="810" spans="10:10" ht="11.25" customHeight="1">
      <c r="J810" s="104"/>
    </row>
    <row r="811" spans="10:10" ht="11.25" customHeight="1">
      <c r="J811" s="104"/>
    </row>
    <row r="812" spans="10:10" ht="11.25" customHeight="1">
      <c r="J812" s="104"/>
    </row>
    <row r="813" spans="10:10" ht="11.25" customHeight="1">
      <c r="J813" s="104"/>
    </row>
    <row r="814" spans="10:10" ht="11.25" customHeight="1">
      <c r="J814" s="104"/>
    </row>
    <row r="815" spans="10:10" ht="11.25" customHeight="1">
      <c r="J815" s="104"/>
    </row>
    <row r="816" spans="10:10" ht="11.25" customHeight="1">
      <c r="J816" s="104"/>
    </row>
    <row r="817" spans="10:10" ht="11.25" customHeight="1">
      <c r="J817" s="104"/>
    </row>
    <row r="818" spans="10:10" ht="11.25" customHeight="1">
      <c r="J818" s="104"/>
    </row>
    <row r="819" spans="10:10" ht="11.25" customHeight="1">
      <c r="J819" s="104"/>
    </row>
    <row r="820" spans="10:10" ht="11.25" customHeight="1">
      <c r="J820" s="104"/>
    </row>
    <row r="821" spans="10:10" ht="11.25" customHeight="1">
      <c r="J821" s="104"/>
    </row>
    <row r="822" spans="10:10" ht="11.25" customHeight="1">
      <c r="J822" s="104"/>
    </row>
    <row r="823" spans="10:10" ht="11.25" customHeight="1">
      <c r="J823" s="104"/>
    </row>
    <row r="824" spans="10:10" ht="11.25" customHeight="1">
      <c r="J824" s="104"/>
    </row>
    <row r="825" spans="10:10" ht="11.25" customHeight="1">
      <c r="J825" s="104"/>
    </row>
    <row r="826" spans="10:10" ht="11.25" customHeight="1">
      <c r="J826" s="104"/>
    </row>
    <row r="827" spans="10:10" ht="11.25" customHeight="1">
      <c r="J827" s="104"/>
    </row>
    <row r="828" spans="10:10" ht="11.25" customHeight="1">
      <c r="J828" s="104"/>
    </row>
    <row r="829" spans="10:10" ht="11.25" customHeight="1">
      <c r="J829" s="104"/>
    </row>
    <row r="830" spans="10:10" ht="11.25" customHeight="1">
      <c r="J830" s="104"/>
    </row>
    <row r="831" spans="10:10" ht="11.25" customHeight="1">
      <c r="J831" s="104"/>
    </row>
    <row r="832" spans="10:10" ht="11.25" customHeight="1">
      <c r="J832" s="104"/>
    </row>
    <row r="833" spans="10:10" ht="11.25" customHeight="1">
      <c r="J833" s="104"/>
    </row>
    <row r="834" spans="10:10" ht="11.25" customHeight="1">
      <c r="J834" s="104"/>
    </row>
    <row r="835" spans="10:10" ht="11.25" customHeight="1">
      <c r="J835" s="104"/>
    </row>
    <row r="836" spans="10:10" ht="11.25" customHeight="1">
      <c r="J836" s="104"/>
    </row>
    <row r="837" spans="10:10" ht="11.25" customHeight="1">
      <c r="J837" s="104"/>
    </row>
    <row r="838" spans="10:10" ht="11.25" customHeight="1">
      <c r="J838" s="104"/>
    </row>
    <row r="839" spans="10:10" ht="11.25" customHeight="1">
      <c r="J839" s="104"/>
    </row>
    <row r="840" spans="10:10" ht="11.25" customHeight="1">
      <c r="J840" s="104"/>
    </row>
    <row r="841" spans="10:10" ht="11.25" customHeight="1">
      <c r="J841" s="104"/>
    </row>
    <row r="842" spans="10:10" ht="11.25" customHeight="1">
      <c r="J842" s="104"/>
    </row>
    <row r="843" spans="10:10" ht="11.25" customHeight="1">
      <c r="J843" s="104"/>
    </row>
    <row r="844" spans="10:10" ht="11.25" customHeight="1">
      <c r="J844" s="104"/>
    </row>
    <row r="845" spans="10:10" ht="11.25" customHeight="1">
      <c r="J845" s="104"/>
    </row>
    <row r="846" spans="10:10" ht="11.25" customHeight="1">
      <c r="J846" s="104"/>
    </row>
    <row r="847" spans="10:10" ht="11.25" customHeight="1">
      <c r="J847" s="104"/>
    </row>
    <row r="848" spans="10:10" ht="11.25" customHeight="1">
      <c r="J848" s="104"/>
    </row>
    <row r="849" spans="10:10" ht="11.25" customHeight="1">
      <c r="J849" s="104"/>
    </row>
    <row r="850" spans="10:10" ht="11.25" customHeight="1">
      <c r="J850" s="104"/>
    </row>
    <row r="851" spans="10:10" ht="11.25" customHeight="1">
      <c r="J851" s="104"/>
    </row>
    <row r="852" spans="10:10" ht="11.25" customHeight="1">
      <c r="J852" s="104"/>
    </row>
    <row r="853" spans="10:10" ht="11.25" customHeight="1">
      <c r="J853" s="104"/>
    </row>
    <row r="854" spans="10:10" ht="11.25" customHeight="1">
      <c r="J854" s="104"/>
    </row>
    <row r="855" spans="10:10" ht="11.25" customHeight="1">
      <c r="J855" s="104"/>
    </row>
    <row r="856" spans="10:10" ht="11.25" customHeight="1">
      <c r="J856" s="104"/>
    </row>
    <row r="857" spans="10:10" ht="11.25" customHeight="1">
      <c r="J857" s="104"/>
    </row>
    <row r="858" spans="10:10" ht="11.25" customHeight="1">
      <c r="J858" s="104"/>
    </row>
    <row r="859" spans="10:10" ht="11.25" customHeight="1">
      <c r="J859" s="104"/>
    </row>
    <row r="860" spans="10:10" ht="11.25" customHeight="1">
      <c r="J860" s="104"/>
    </row>
    <row r="861" spans="10:10" ht="11.25" customHeight="1">
      <c r="J861" s="104"/>
    </row>
    <row r="862" spans="10:10" ht="11.25" customHeight="1">
      <c r="J862" s="104"/>
    </row>
    <row r="863" spans="10:10" ht="11.25" customHeight="1">
      <c r="J863" s="104"/>
    </row>
    <row r="864" spans="10:10" ht="11.25" customHeight="1">
      <c r="J864" s="104"/>
    </row>
    <row r="865" spans="10:10" ht="11.25" customHeight="1">
      <c r="J865" s="104"/>
    </row>
    <row r="866" spans="10:10" ht="11.25" customHeight="1">
      <c r="J866" s="104"/>
    </row>
    <row r="867" spans="10:10" ht="11.25" customHeight="1">
      <c r="J867" s="104"/>
    </row>
    <row r="868" spans="10:10" ht="11.25" customHeight="1">
      <c r="J868" s="104"/>
    </row>
    <row r="869" spans="10:10" ht="11.25" customHeight="1">
      <c r="J869" s="104"/>
    </row>
    <row r="870" spans="10:10" ht="11.25" customHeight="1">
      <c r="J870" s="104"/>
    </row>
    <row r="871" spans="10:10" ht="11.25" customHeight="1">
      <c r="J871" s="104"/>
    </row>
    <row r="872" spans="10:10" ht="11.25" customHeight="1">
      <c r="J872" s="104"/>
    </row>
    <row r="873" spans="10:10" ht="11.25" customHeight="1">
      <c r="J873" s="104"/>
    </row>
    <row r="874" spans="10:10" ht="11.25" customHeight="1">
      <c r="J874" s="104"/>
    </row>
    <row r="875" spans="10:10" ht="11.25" customHeight="1">
      <c r="J875" s="104"/>
    </row>
    <row r="876" spans="10:10" ht="11.25" customHeight="1">
      <c r="J876" s="104"/>
    </row>
    <row r="877" spans="10:10" ht="11.25" customHeight="1">
      <c r="J877" s="104"/>
    </row>
    <row r="878" spans="10:10" ht="11.25" customHeight="1">
      <c r="J878" s="104"/>
    </row>
    <row r="879" spans="10:10" ht="11.25" customHeight="1">
      <c r="J879" s="104"/>
    </row>
    <row r="880" spans="10:10" ht="11.25" customHeight="1">
      <c r="J880" s="104"/>
    </row>
    <row r="881" spans="10:10" ht="11.25" customHeight="1">
      <c r="J881" s="104"/>
    </row>
    <row r="882" spans="10:10" ht="11.25" customHeight="1">
      <c r="J882" s="104"/>
    </row>
    <row r="883" spans="10:10" ht="11.25" customHeight="1">
      <c r="J883" s="104"/>
    </row>
    <row r="884" spans="10:10" ht="11.25" customHeight="1">
      <c r="J884" s="104"/>
    </row>
    <row r="885" spans="10:10" ht="11.25" customHeight="1">
      <c r="J885" s="104"/>
    </row>
    <row r="886" spans="10:10" ht="11.25" customHeight="1">
      <c r="J886" s="104"/>
    </row>
    <row r="887" spans="10:10" ht="11.25" customHeight="1">
      <c r="J887" s="104"/>
    </row>
    <row r="888" spans="10:10" ht="11.25" customHeight="1">
      <c r="J888" s="104"/>
    </row>
    <row r="889" spans="10:10" ht="11.25" customHeight="1">
      <c r="J889" s="104"/>
    </row>
    <row r="890" spans="10:10" ht="11.25" customHeight="1">
      <c r="J890" s="104"/>
    </row>
    <row r="891" spans="10:10" ht="11.25" customHeight="1">
      <c r="J891" s="104"/>
    </row>
    <row r="892" spans="10:10" ht="11.25" customHeight="1">
      <c r="J892" s="104"/>
    </row>
    <row r="893" spans="10:10" ht="11.25" customHeight="1">
      <c r="J893" s="104"/>
    </row>
    <row r="894" spans="10:10" ht="11.25" customHeight="1">
      <c r="J894" s="104"/>
    </row>
    <row r="895" spans="10:10" ht="11.25" customHeight="1">
      <c r="J895" s="104"/>
    </row>
    <row r="896" spans="10:10" ht="11.25" customHeight="1">
      <c r="J896" s="104"/>
    </row>
    <row r="897" spans="10:10" ht="11.25" customHeight="1">
      <c r="J897" s="104"/>
    </row>
    <row r="898" spans="10:10" ht="11.25" customHeight="1">
      <c r="J898" s="104"/>
    </row>
    <row r="899" spans="10:10" ht="11.25" customHeight="1">
      <c r="J899" s="104"/>
    </row>
    <row r="900" spans="10:10" ht="11.25" customHeight="1">
      <c r="J900" s="104"/>
    </row>
    <row r="901" spans="10:10" ht="11.25" customHeight="1">
      <c r="J901" s="104"/>
    </row>
    <row r="902" spans="10:10" ht="11.25" customHeight="1">
      <c r="J902" s="104"/>
    </row>
    <row r="903" spans="10:10" ht="11.25" customHeight="1">
      <c r="J903" s="104"/>
    </row>
    <row r="904" spans="10:10" ht="11.25" customHeight="1">
      <c r="J904" s="104"/>
    </row>
    <row r="905" spans="10:10" ht="11.25" customHeight="1">
      <c r="J905" s="104"/>
    </row>
    <row r="906" spans="10:10" ht="11.25" customHeight="1">
      <c r="J906" s="104"/>
    </row>
    <row r="907" spans="10:10" ht="11.25" customHeight="1">
      <c r="J907" s="104"/>
    </row>
    <row r="908" spans="10:10" ht="11.25" customHeight="1">
      <c r="J908" s="104"/>
    </row>
    <row r="909" spans="10:10" ht="11.25" customHeight="1">
      <c r="J909" s="104"/>
    </row>
    <row r="910" spans="10:10" ht="11.25" customHeight="1">
      <c r="J910" s="104"/>
    </row>
    <row r="911" spans="10:10" ht="11.25" customHeight="1">
      <c r="J911" s="104"/>
    </row>
    <row r="912" spans="10:10" ht="11.25" customHeight="1">
      <c r="J912" s="104"/>
    </row>
    <row r="913" spans="10:10" ht="11.25" customHeight="1">
      <c r="J913" s="104"/>
    </row>
    <row r="914" spans="10:10" ht="11.25" customHeight="1">
      <c r="J914" s="104"/>
    </row>
    <row r="915" spans="10:10" ht="11.25" customHeight="1">
      <c r="J915" s="104"/>
    </row>
    <row r="916" spans="10:10" ht="11.25" customHeight="1">
      <c r="J916" s="104"/>
    </row>
    <row r="917" spans="10:10" ht="11.25" customHeight="1">
      <c r="J917" s="104"/>
    </row>
    <row r="918" spans="10:10" ht="11.25" customHeight="1">
      <c r="J918" s="104"/>
    </row>
    <row r="919" spans="10:10" ht="11.25" customHeight="1">
      <c r="J919" s="104"/>
    </row>
    <row r="920" spans="10:10" ht="11.25" customHeight="1">
      <c r="J920" s="104"/>
    </row>
    <row r="921" spans="10:10" ht="11.25" customHeight="1">
      <c r="J921" s="104"/>
    </row>
    <row r="922" spans="10:10" ht="11.25" customHeight="1">
      <c r="J922" s="104"/>
    </row>
    <row r="923" spans="10:10" ht="11.25" customHeight="1">
      <c r="J923" s="104"/>
    </row>
    <row r="924" spans="10:10" ht="11.25" customHeight="1">
      <c r="J924" s="104"/>
    </row>
    <row r="925" spans="10:10" ht="11.25" customHeight="1">
      <c r="J925" s="104"/>
    </row>
    <row r="926" spans="10:10" ht="11.25" customHeight="1">
      <c r="J926" s="104"/>
    </row>
    <row r="927" spans="10:10" ht="11.25" customHeight="1">
      <c r="J927" s="104"/>
    </row>
    <row r="928" spans="10:10" ht="11.25" customHeight="1">
      <c r="J928" s="104"/>
    </row>
    <row r="929" spans="10:10" ht="11.25" customHeight="1">
      <c r="J929" s="104"/>
    </row>
    <row r="930" spans="10:10" ht="11.25" customHeight="1">
      <c r="J930" s="104"/>
    </row>
    <row r="931" spans="10:10" ht="11.25" customHeight="1">
      <c r="J931" s="104"/>
    </row>
    <row r="932" spans="10:10" ht="11.25" customHeight="1">
      <c r="J932" s="104"/>
    </row>
    <row r="933" spans="10:10" ht="11.25" customHeight="1">
      <c r="J933" s="104"/>
    </row>
    <row r="934" spans="10:10" ht="11.25" customHeight="1">
      <c r="J934" s="104"/>
    </row>
    <row r="935" spans="10:10" ht="11.25" customHeight="1">
      <c r="J935" s="104"/>
    </row>
    <row r="936" spans="10:10" ht="11.25" customHeight="1">
      <c r="J936" s="104"/>
    </row>
    <row r="937" spans="10:10" ht="11.25" customHeight="1">
      <c r="J937" s="104"/>
    </row>
    <row r="938" spans="10:10" ht="11.25" customHeight="1">
      <c r="J938" s="104"/>
    </row>
    <row r="939" spans="10:10" ht="11.25" customHeight="1">
      <c r="J939" s="104"/>
    </row>
    <row r="940" spans="10:10" ht="11.25" customHeight="1">
      <c r="J940" s="104"/>
    </row>
    <row r="941" spans="10:10" ht="11.25" customHeight="1">
      <c r="J941" s="104"/>
    </row>
    <row r="942" spans="10:10" ht="11.25" customHeight="1">
      <c r="J942" s="104"/>
    </row>
    <row r="943" spans="10:10" ht="11.25" customHeight="1">
      <c r="J943" s="104"/>
    </row>
    <row r="944" spans="10:10" ht="11.25" customHeight="1">
      <c r="J944" s="104"/>
    </row>
    <row r="945" spans="10:10" ht="11.25" customHeight="1">
      <c r="J945" s="104"/>
    </row>
    <row r="946" spans="10:10" ht="11.25" customHeight="1">
      <c r="J946" s="104"/>
    </row>
    <row r="947" spans="10:10" ht="11.25" customHeight="1">
      <c r="J947" s="104"/>
    </row>
    <row r="948" spans="10:10" ht="11.25" customHeight="1">
      <c r="J948" s="104"/>
    </row>
    <row r="949" spans="10:10" ht="11.25" customHeight="1">
      <c r="J949" s="104"/>
    </row>
    <row r="950" spans="10:10" ht="11.25" customHeight="1">
      <c r="J950" s="104"/>
    </row>
    <row r="951" spans="10:10" ht="11.25" customHeight="1">
      <c r="J951" s="104"/>
    </row>
    <row r="952" spans="10:10" ht="11.25" customHeight="1">
      <c r="J952" s="104"/>
    </row>
    <row r="953" spans="10:10" ht="11.25" customHeight="1">
      <c r="J953" s="104"/>
    </row>
    <row r="954" spans="10:10" ht="11.25" customHeight="1">
      <c r="J954" s="104"/>
    </row>
    <row r="955" spans="10:10" ht="11.25" customHeight="1">
      <c r="J955" s="104"/>
    </row>
    <row r="956" spans="10:10" ht="11.25" customHeight="1">
      <c r="J956" s="104"/>
    </row>
    <row r="957" spans="10:10" ht="11.25" customHeight="1">
      <c r="J957" s="104"/>
    </row>
    <row r="958" spans="10:10" ht="11.25" customHeight="1">
      <c r="J958" s="104"/>
    </row>
    <row r="959" spans="10:10" ht="11.25" customHeight="1">
      <c r="J959" s="104"/>
    </row>
    <row r="960" spans="10:10" ht="11.25" customHeight="1">
      <c r="J960" s="104"/>
    </row>
    <row r="961" spans="10:10" ht="11.25" customHeight="1">
      <c r="J961" s="104"/>
    </row>
    <row r="962" spans="10:10" ht="11.25" customHeight="1">
      <c r="J962" s="104"/>
    </row>
    <row r="963" spans="10:10" ht="11.25" customHeight="1">
      <c r="J963" s="104"/>
    </row>
    <row r="964" spans="10:10" ht="11.25" customHeight="1">
      <c r="J964" s="104"/>
    </row>
    <row r="965" spans="10:10" ht="11.25" customHeight="1">
      <c r="J965" s="104"/>
    </row>
    <row r="966" spans="10:10" ht="11.25" customHeight="1">
      <c r="J966" s="104"/>
    </row>
    <row r="967" spans="10:10" ht="11.25" customHeight="1">
      <c r="J967" s="104"/>
    </row>
    <row r="968" spans="10:10" ht="11.25" customHeight="1">
      <c r="J968" s="104"/>
    </row>
    <row r="969" spans="10:10" ht="11.25" customHeight="1">
      <c r="J969" s="104"/>
    </row>
    <row r="970" spans="10:10" ht="11.25" customHeight="1">
      <c r="J970" s="104"/>
    </row>
    <row r="971" spans="10:10" ht="11.25" customHeight="1">
      <c r="J971" s="104"/>
    </row>
    <row r="972" spans="10:10" ht="11.25" customHeight="1">
      <c r="J972" s="104"/>
    </row>
    <row r="973" spans="10:10" ht="11.25" customHeight="1">
      <c r="J973" s="104"/>
    </row>
    <row r="974" spans="10:10" ht="11.25" customHeight="1">
      <c r="J974" s="104"/>
    </row>
    <row r="975" spans="10:10" ht="11.25" customHeight="1">
      <c r="J975" s="104"/>
    </row>
    <row r="976" spans="10:10" ht="11.25" customHeight="1">
      <c r="J976" s="104"/>
    </row>
    <row r="977" spans="10:10" ht="11.25" customHeight="1">
      <c r="J977" s="104"/>
    </row>
    <row r="978" spans="10:10" ht="11.25" customHeight="1">
      <c r="J978" s="104"/>
    </row>
    <row r="979" spans="10:10" ht="11.25" customHeight="1">
      <c r="J979" s="104"/>
    </row>
    <row r="980" spans="10:10" ht="11.25" customHeight="1">
      <c r="J980" s="104"/>
    </row>
    <row r="981" spans="10:10" ht="11.25" customHeight="1">
      <c r="J981" s="104"/>
    </row>
    <row r="982" spans="10:10" ht="11.25" customHeight="1">
      <c r="J982" s="104"/>
    </row>
    <row r="983" spans="10:10" ht="11.25" customHeight="1">
      <c r="J983" s="104"/>
    </row>
    <row r="984" spans="10:10" ht="11.25" customHeight="1">
      <c r="J984" s="104"/>
    </row>
    <row r="985" spans="10:10" ht="11.25" customHeight="1">
      <c r="J985" s="104"/>
    </row>
    <row r="986" spans="10:10" ht="11.25" customHeight="1">
      <c r="J986" s="104"/>
    </row>
    <row r="987" spans="10:10" ht="11.25" customHeight="1">
      <c r="J987" s="104"/>
    </row>
    <row r="988" spans="10:10" ht="11.25" customHeight="1">
      <c r="J988" s="104"/>
    </row>
    <row r="989" spans="10:10" ht="11.25" customHeight="1">
      <c r="J989" s="104"/>
    </row>
    <row r="990" spans="10:10" ht="11.25" customHeight="1">
      <c r="J990" s="104"/>
    </row>
    <row r="991" spans="10:10" ht="11.25" customHeight="1">
      <c r="J991" s="104"/>
    </row>
    <row r="992" spans="10:10" ht="11.25" customHeight="1">
      <c r="J992" s="104"/>
    </row>
    <row r="993" spans="10:10" ht="11.25" customHeight="1">
      <c r="J993" s="104"/>
    </row>
    <row r="994" spans="10:10" ht="11.25" customHeight="1">
      <c r="J994" s="104"/>
    </row>
    <row r="995" spans="10:10" ht="11.25" customHeight="1">
      <c r="J995" s="104"/>
    </row>
    <row r="996" spans="10:10" ht="11.25" customHeight="1">
      <c r="J996" s="104"/>
    </row>
    <row r="997" spans="10:10" ht="11.25" customHeight="1">
      <c r="J997" s="104"/>
    </row>
    <row r="998" spans="10:10" ht="11.25" customHeight="1">
      <c r="J998" s="104"/>
    </row>
    <row r="999" spans="10:10" ht="11.25" customHeight="1">
      <c r="J999" s="104"/>
    </row>
    <row r="1000" spans="10:10" ht="11.25" customHeight="1">
      <c r="J1000" s="104"/>
    </row>
    <row r="1001" spans="10:10" ht="11.25" customHeight="1">
      <c r="J1001" s="104"/>
    </row>
    <row r="1002" spans="10:10" ht="11.25" customHeight="1">
      <c r="J1002" s="104"/>
    </row>
    <row r="1003" spans="10:10" ht="11.25" customHeight="1">
      <c r="J1003" s="104"/>
    </row>
    <row r="1004" spans="10:10" ht="11.25" customHeight="1">
      <c r="J1004" s="104"/>
    </row>
    <row r="1005" spans="10:10" ht="11.25" customHeight="1">
      <c r="J1005" s="104"/>
    </row>
    <row r="1006" spans="10:10" ht="11.25" customHeight="1">
      <c r="J1006" s="104"/>
    </row>
    <row r="1007" spans="10:10" ht="11.25" customHeight="1">
      <c r="J1007" s="104"/>
    </row>
    <row r="1008" spans="10:10" ht="11.25" customHeight="1">
      <c r="J1008" s="104"/>
    </row>
    <row r="1009" spans="10:10" ht="11.25" customHeight="1">
      <c r="J1009" s="104"/>
    </row>
    <row r="1010" spans="10:10" ht="11.25" customHeight="1">
      <c r="J1010" s="104"/>
    </row>
    <row r="1011" spans="10:10" ht="11.25" customHeight="1">
      <c r="J1011" s="104"/>
    </row>
    <row r="1012" spans="10:10" ht="11.25" customHeight="1">
      <c r="J1012" s="104"/>
    </row>
    <row r="1013" spans="10:10" ht="11.25" customHeight="1">
      <c r="J1013" s="104"/>
    </row>
    <row r="1014" spans="10:10" ht="11.25" customHeight="1">
      <c r="J1014" s="104"/>
    </row>
    <row r="1015" spans="10:10" ht="11.25" customHeight="1">
      <c r="J1015" s="104"/>
    </row>
    <row r="1016" spans="10:10" ht="11.25" customHeight="1">
      <c r="J1016" s="104"/>
    </row>
    <row r="1017" spans="10:10" ht="11.25" customHeight="1">
      <c r="J1017" s="104"/>
    </row>
    <row r="1018" spans="10:10" ht="11.25" customHeight="1">
      <c r="J1018" s="104"/>
    </row>
    <row r="1019" spans="10:10" ht="11.25" customHeight="1">
      <c r="J1019" s="104"/>
    </row>
    <row r="1020" spans="10:10" ht="11.25" customHeight="1">
      <c r="J1020" s="104"/>
    </row>
    <row r="1021" spans="10:10" ht="11.25" customHeight="1">
      <c r="J1021" s="104"/>
    </row>
    <row r="1022" spans="10:10" ht="11.25" customHeight="1">
      <c r="J1022" s="104"/>
    </row>
    <row r="1023" spans="10:10" ht="11.25" customHeight="1">
      <c r="J1023" s="104"/>
    </row>
    <row r="1024" spans="10:10" ht="11.25" customHeight="1">
      <c r="J1024" s="104"/>
    </row>
    <row r="1025" spans="10:10" ht="11.25" customHeight="1">
      <c r="J1025" s="104"/>
    </row>
    <row r="1026" spans="10:10" ht="11.25" customHeight="1">
      <c r="J1026" s="104"/>
    </row>
    <row r="1027" spans="10:10" ht="11.25" customHeight="1">
      <c r="J1027" s="104"/>
    </row>
    <row r="1028" spans="10:10" ht="11.25" customHeight="1">
      <c r="J1028" s="104"/>
    </row>
    <row r="1029" spans="10:10" ht="11.25" customHeight="1">
      <c r="J1029" s="104"/>
    </row>
    <row r="1030" spans="10:10" ht="11.25" customHeight="1">
      <c r="J1030" s="104"/>
    </row>
    <row r="1031" spans="10:10" ht="11.25" customHeight="1">
      <c r="J1031" s="104"/>
    </row>
    <row r="1032" spans="10:10" ht="11.25" customHeight="1">
      <c r="J1032" s="104"/>
    </row>
    <row r="1033" spans="10:10" ht="11.25" customHeight="1">
      <c r="J1033" s="104"/>
    </row>
    <row r="1034" spans="10:10" ht="11.25" customHeight="1">
      <c r="J1034" s="104"/>
    </row>
    <row r="1035" spans="10:10" ht="11.25" customHeight="1">
      <c r="J1035" s="104"/>
    </row>
    <row r="1036" spans="10:10" ht="11.25" customHeight="1">
      <c r="J1036" s="104"/>
    </row>
    <row r="1037" spans="10:10" ht="11.25" customHeight="1">
      <c r="J1037" s="104"/>
    </row>
    <row r="1038" spans="10:10" ht="11.25" customHeight="1">
      <c r="J1038" s="104"/>
    </row>
    <row r="1039" spans="10:10" ht="11.25" customHeight="1">
      <c r="J1039" s="104"/>
    </row>
    <row r="1040" spans="10:10" ht="11.25" customHeight="1">
      <c r="J1040" s="104"/>
    </row>
    <row r="1041" spans="10:10" ht="11.25" customHeight="1">
      <c r="J1041" s="104"/>
    </row>
    <row r="1042" spans="10:10" ht="11.25" customHeight="1">
      <c r="J1042" s="104"/>
    </row>
    <row r="1043" spans="10:10" ht="11.25" customHeight="1">
      <c r="J1043" s="104"/>
    </row>
    <row r="1044" spans="10:10" ht="11.25" customHeight="1">
      <c r="J1044" s="104"/>
    </row>
    <row r="1045" spans="10:10" ht="11.25" customHeight="1">
      <c r="J1045" s="104"/>
    </row>
    <row r="1046" spans="10:10" ht="11.25" customHeight="1">
      <c r="J1046" s="104"/>
    </row>
    <row r="1047" spans="10:10" ht="11.25" customHeight="1">
      <c r="J1047" s="104"/>
    </row>
    <row r="1048" spans="10:10" ht="11.25" customHeight="1">
      <c r="J1048" s="104"/>
    </row>
    <row r="1049" spans="10:10" ht="11.25" customHeight="1">
      <c r="J1049" s="104"/>
    </row>
    <row r="1050" spans="10:10" ht="11.25" customHeight="1">
      <c r="J1050" s="104"/>
    </row>
    <row r="1051" spans="10:10" ht="11.25" customHeight="1">
      <c r="J1051" s="104"/>
    </row>
    <row r="1052" spans="10:10" ht="11.25" customHeight="1">
      <c r="J1052" s="104"/>
    </row>
    <row r="1053" spans="10:10" ht="11.25" customHeight="1">
      <c r="J1053" s="104"/>
    </row>
    <row r="1054" spans="10:10" ht="11.25" customHeight="1">
      <c r="J1054" s="104"/>
    </row>
    <row r="1055" spans="10:10" ht="11.25" customHeight="1">
      <c r="J1055" s="104"/>
    </row>
    <row r="1056" spans="10:10" ht="11.25" customHeight="1">
      <c r="J1056" s="104"/>
    </row>
    <row r="1057" spans="10:10" ht="11.25" customHeight="1">
      <c r="J1057" s="104"/>
    </row>
    <row r="1058" spans="10:10" ht="11.25" customHeight="1">
      <c r="J1058" s="104"/>
    </row>
    <row r="1059" spans="10:10" ht="11.25" customHeight="1">
      <c r="J1059" s="104"/>
    </row>
    <row r="1060" spans="10:10" ht="11.25" customHeight="1">
      <c r="J1060" s="104"/>
    </row>
    <row r="1061" spans="10:10" ht="11.25" customHeight="1">
      <c r="J1061" s="104"/>
    </row>
    <row r="1062" spans="10:10" ht="11.25" customHeight="1">
      <c r="J1062" s="104"/>
    </row>
    <row r="1063" spans="10:10" ht="11.25" customHeight="1">
      <c r="J1063" s="104"/>
    </row>
    <row r="1064" spans="10:10" ht="11.25" customHeight="1">
      <c r="J1064" s="104"/>
    </row>
    <row r="1065" spans="10:10" ht="11.25" customHeight="1">
      <c r="J1065" s="104"/>
    </row>
    <row r="1066" spans="10:10" ht="11.25" customHeight="1">
      <c r="J1066" s="104"/>
    </row>
    <row r="1067" spans="10:10" ht="11.25" customHeight="1">
      <c r="J1067" s="104"/>
    </row>
    <row r="1068" spans="10:10" ht="11.25" customHeight="1">
      <c r="J1068" s="104"/>
    </row>
    <row r="1069" spans="10:10" ht="11.25" customHeight="1">
      <c r="J1069" s="104"/>
    </row>
    <row r="1070" spans="10:10" ht="11.25" customHeight="1">
      <c r="J1070" s="104"/>
    </row>
    <row r="1071" spans="10:10" ht="11.25" customHeight="1">
      <c r="J1071" s="104"/>
    </row>
    <row r="1072" spans="10:10" ht="11.25" customHeight="1">
      <c r="J1072" s="104"/>
    </row>
    <row r="1073" spans="10:10" ht="11.25" customHeight="1">
      <c r="J1073" s="104"/>
    </row>
    <row r="1074" spans="10:10" ht="11.25" customHeight="1">
      <c r="J1074" s="104"/>
    </row>
    <row r="1075" spans="10:10" ht="11.25" customHeight="1">
      <c r="J1075" s="104"/>
    </row>
    <row r="1076" spans="10:10" ht="11.25" customHeight="1">
      <c r="J1076" s="104"/>
    </row>
    <row r="1077" spans="10:10" ht="11.25" customHeight="1">
      <c r="J1077" s="104"/>
    </row>
    <row r="1078" spans="10:10" ht="11.25" customHeight="1">
      <c r="J1078" s="104"/>
    </row>
    <row r="1079" spans="10:10" ht="11.25" customHeight="1">
      <c r="J1079" s="104"/>
    </row>
    <row r="1080" spans="10:10" ht="11.25" customHeight="1">
      <c r="J1080" s="104"/>
    </row>
    <row r="1081" spans="10:10" ht="11.25" customHeight="1">
      <c r="J1081" s="104"/>
    </row>
    <row r="1082" spans="10:10" ht="11.25" customHeight="1">
      <c r="J1082" s="104"/>
    </row>
    <row r="1083" spans="10:10" ht="11.25" customHeight="1">
      <c r="J1083" s="104"/>
    </row>
    <row r="1084" spans="10:10" ht="11.25" customHeight="1">
      <c r="J1084" s="104"/>
    </row>
    <row r="1085" spans="10:10" ht="11.25" customHeight="1">
      <c r="J1085" s="104"/>
    </row>
    <row r="1086" spans="10:10" ht="11.25" customHeight="1">
      <c r="J1086" s="104"/>
    </row>
    <row r="1087" spans="10:10" ht="11.25" customHeight="1">
      <c r="J1087" s="104"/>
    </row>
    <row r="1088" spans="10:10" ht="11.25" customHeight="1">
      <c r="J1088" s="104"/>
    </row>
    <row r="1089" spans="10:10" ht="11.25" customHeight="1">
      <c r="J1089" s="104"/>
    </row>
    <row r="1090" spans="10:10" ht="11.25" customHeight="1">
      <c r="J1090" s="104"/>
    </row>
    <row r="1091" spans="10:10" ht="11.25" customHeight="1">
      <c r="J1091" s="104"/>
    </row>
    <row r="1092" spans="10:10" ht="11.25" customHeight="1">
      <c r="J1092" s="104"/>
    </row>
    <row r="1093" spans="10:10" ht="11.25" customHeight="1">
      <c r="J1093" s="104"/>
    </row>
    <row r="1094" spans="10:10" ht="11.25" customHeight="1">
      <c r="J1094" s="104"/>
    </row>
    <row r="1095" spans="10:10" ht="11.25" customHeight="1">
      <c r="J1095" s="104"/>
    </row>
    <row r="1096" spans="10:10" ht="11.25" customHeight="1">
      <c r="J1096" s="104"/>
    </row>
    <row r="1097" spans="10:10" ht="11.25" customHeight="1">
      <c r="J1097" s="104"/>
    </row>
    <row r="1098" spans="10:10" ht="11.25" customHeight="1">
      <c r="J1098" s="104"/>
    </row>
    <row r="1099" spans="10:10" ht="11.25" customHeight="1">
      <c r="J1099" s="104"/>
    </row>
    <row r="1100" spans="10:10" ht="11.25" customHeight="1">
      <c r="J1100" s="104"/>
    </row>
    <row r="1101" spans="10:10" ht="11.25" customHeight="1">
      <c r="J1101" s="104"/>
    </row>
    <row r="1102" spans="10:10" ht="11.25" customHeight="1">
      <c r="J1102" s="104"/>
    </row>
    <row r="1103" spans="10:10" ht="11.25" customHeight="1">
      <c r="J1103" s="104"/>
    </row>
    <row r="1104" spans="10:10" ht="11.25" customHeight="1">
      <c r="J1104" s="104"/>
    </row>
    <row r="1105" spans="10:10" ht="11.25" customHeight="1">
      <c r="J1105" s="104"/>
    </row>
    <row r="1106" spans="10:10" ht="11.25" customHeight="1">
      <c r="J1106" s="104"/>
    </row>
    <row r="1107" spans="10:10" ht="11.25" customHeight="1">
      <c r="J1107" s="104"/>
    </row>
    <row r="1108" spans="10:10" ht="11.25" customHeight="1">
      <c r="J1108" s="104"/>
    </row>
    <row r="1109" spans="10:10" ht="11.25" customHeight="1">
      <c r="J1109" s="104"/>
    </row>
    <row r="1110" spans="10:10" ht="11.25" customHeight="1">
      <c r="J1110" s="104"/>
    </row>
    <row r="1111" spans="10:10" ht="11.25" customHeight="1">
      <c r="J1111" s="104"/>
    </row>
    <row r="1112" spans="10:10" ht="11.25" customHeight="1">
      <c r="J1112" s="104"/>
    </row>
    <row r="1113" spans="10:10" ht="11.25" customHeight="1">
      <c r="J1113" s="104"/>
    </row>
    <row r="1114" spans="10:10" ht="11.25" customHeight="1">
      <c r="J1114" s="104"/>
    </row>
    <row r="1115" spans="10:10" ht="11.25" customHeight="1">
      <c r="J1115" s="104"/>
    </row>
    <row r="1116" spans="10:10" ht="11.25" customHeight="1">
      <c r="J1116" s="104"/>
    </row>
    <row r="1117" spans="10:10" ht="11.25" customHeight="1">
      <c r="J1117" s="104"/>
    </row>
    <row r="1118" spans="10:10" ht="11.25" customHeight="1">
      <c r="J1118" s="104"/>
    </row>
    <row r="1119" spans="10:10" ht="11.25" customHeight="1">
      <c r="J1119" s="104"/>
    </row>
    <row r="1120" spans="10:10" ht="11.25" customHeight="1">
      <c r="J1120" s="104"/>
    </row>
    <row r="1121" spans="10:10" ht="11.25" customHeight="1">
      <c r="J1121" s="104"/>
    </row>
    <row r="1122" spans="10:10" ht="11.25" customHeight="1">
      <c r="J1122" s="104"/>
    </row>
    <row r="1123" spans="10:10" ht="11.25" customHeight="1">
      <c r="J1123" s="104"/>
    </row>
    <row r="1124" spans="10:10" ht="11.25" customHeight="1">
      <c r="J1124" s="104"/>
    </row>
    <row r="1125" spans="10:10" ht="11.25" customHeight="1">
      <c r="J1125" s="104"/>
    </row>
    <row r="1126" spans="10:10" ht="11.25" customHeight="1">
      <c r="J1126" s="104"/>
    </row>
    <row r="1127" spans="10:10" ht="11.25" customHeight="1">
      <c r="J1127" s="104"/>
    </row>
    <row r="1128" spans="10:10" ht="11.25" customHeight="1">
      <c r="J1128" s="104"/>
    </row>
    <row r="1129" spans="10:10" ht="11.25" customHeight="1">
      <c r="J1129" s="104"/>
    </row>
    <row r="1130" spans="10:10" ht="11.25" customHeight="1">
      <c r="J1130" s="104"/>
    </row>
    <row r="1131" spans="10:10" ht="11.25" customHeight="1">
      <c r="J1131" s="104"/>
    </row>
    <row r="1132" spans="10:10" ht="11.25" customHeight="1">
      <c r="J1132" s="104"/>
    </row>
    <row r="1133" spans="10:10" ht="11.25" customHeight="1">
      <c r="J1133" s="104"/>
    </row>
    <row r="1134" spans="10:10" ht="11.25" customHeight="1">
      <c r="J1134" s="104"/>
    </row>
    <row r="1135" spans="10:10" ht="11.25" customHeight="1">
      <c r="J1135" s="104"/>
    </row>
    <row r="1136" spans="10:10" ht="11.25" customHeight="1">
      <c r="J1136" s="104"/>
    </row>
    <row r="1137" spans="10:10" ht="11.25" customHeight="1">
      <c r="J1137" s="104"/>
    </row>
    <row r="1138" spans="10:10" ht="11.25" customHeight="1">
      <c r="J1138" s="104"/>
    </row>
    <row r="1139" spans="10:10" ht="11.25" customHeight="1">
      <c r="J1139" s="104"/>
    </row>
    <row r="1140" spans="10:10" ht="11.25" customHeight="1">
      <c r="J1140" s="104"/>
    </row>
    <row r="1141" spans="10:10" ht="11.25" customHeight="1">
      <c r="J1141" s="104"/>
    </row>
    <row r="1142" spans="10:10" ht="11.25" customHeight="1">
      <c r="J1142" s="104"/>
    </row>
    <row r="1143" spans="10:10" ht="11.25" customHeight="1">
      <c r="J1143" s="104"/>
    </row>
    <row r="1144" spans="10:10" ht="11.25" customHeight="1">
      <c r="J1144" s="104"/>
    </row>
    <row r="1145" spans="10:10" ht="11.25" customHeight="1">
      <c r="J1145" s="104"/>
    </row>
    <row r="1146" spans="10:10" ht="11.25" customHeight="1">
      <c r="J1146" s="104"/>
    </row>
    <row r="1147" spans="10:10" ht="11.25" customHeight="1">
      <c r="J1147" s="104"/>
    </row>
    <row r="1148" spans="10:10" ht="11.25" customHeight="1">
      <c r="J1148" s="104"/>
    </row>
    <row r="1149" spans="10:10" ht="11.25" customHeight="1">
      <c r="J1149" s="104"/>
    </row>
    <row r="1150" spans="10:10" ht="11.25" customHeight="1">
      <c r="J1150" s="104"/>
    </row>
    <row r="1151" spans="10:10" ht="11.25" customHeight="1">
      <c r="J1151" s="104"/>
    </row>
    <row r="1152" spans="10:10" ht="11.25" customHeight="1">
      <c r="J1152" s="104"/>
    </row>
    <row r="1153" spans="10:10" ht="11.25" customHeight="1">
      <c r="J1153" s="104"/>
    </row>
    <row r="1154" spans="10:10" ht="11.25" customHeight="1">
      <c r="J1154" s="104"/>
    </row>
    <row r="1155" spans="10:10" ht="11.25" customHeight="1">
      <c r="J1155" s="104"/>
    </row>
    <row r="1156" spans="10:10" ht="11.25" customHeight="1">
      <c r="J1156" s="104"/>
    </row>
    <row r="1157" spans="10:10" ht="11.25" customHeight="1">
      <c r="J1157" s="104"/>
    </row>
    <row r="1158" spans="10:10" ht="11.25" customHeight="1">
      <c r="J1158" s="104"/>
    </row>
    <row r="1159" spans="10:10" ht="11.25" customHeight="1">
      <c r="J1159" s="104"/>
    </row>
    <row r="1160" spans="10:10" ht="11.25" customHeight="1">
      <c r="J1160" s="104"/>
    </row>
    <row r="1161" spans="10:10" ht="11.25" customHeight="1">
      <c r="J1161" s="104"/>
    </row>
    <row r="1162" spans="10:10" ht="11.25" customHeight="1">
      <c r="J1162" s="104"/>
    </row>
    <row r="1163" spans="10:10" ht="11.25" customHeight="1">
      <c r="J1163" s="104"/>
    </row>
    <row r="1164" spans="10:10" ht="11.25" customHeight="1">
      <c r="J1164" s="104"/>
    </row>
    <row r="1165" spans="10:10" ht="11.25" customHeight="1">
      <c r="J1165" s="104"/>
    </row>
    <row r="1166" spans="10:10" ht="11.25" customHeight="1">
      <c r="J1166" s="104"/>
    </row>
    <row r="1167" spans="10:10" ht="11.25" customHeight="1">
      <c r="J1167" s="104"/>
    </row>
    <row r="1168" spans="10:10" ht="11.25" customHeight="1">
      <c r="J1168" s="104"/>
    </row>
    <row r="1169" spans="10:10" ht="11.25" customHeight="1">
      <c r="J1169" s="104"/>
    </row>
    <row r="1170" spans="10:10" ht="11.25" customHeight="1">
      <c r="J1170" s="104"/>
    </row>
    <row r="1171" spans="10:10" ht="11.25" customHeight="1">
      <c r="J1171" s="104"/>
    </row>
    <row r="1172" spans="10:10" ht="11.25" customHeight="1">
      <c r="J1172" s="104"/>
    </row>
    <row r="1173" spans="10:10" ht="11.25" customHeight="1">
      <c r="J1173" s="104"/>
    </row>
    <row r="1174" spans="10:10" ht="11.25" customHeight="1">
      <c r="J1174" s="104"/>
    </row>
    <row r="1175" spans="10:10" ht="11.25" customHeight="1">
      <c r="J1175" s="104"/>
    </row>
    <row r="1176" spans="10:10" ht="11.25" customHeight="1">
      <c r="J1176" s="104"/>
    </row>
    <row r="1177" spans="10:10" ht="11.25" customHeight="1">
      <c r="J1177" s="104"/>
    </row>
    <row r="1178" spans="10:10" ht="11.25" customHeight="1">
      <c r="J1178" s="104"/>
    </row>
    <row r="1179" spans="10:10" ht="11.25" customHeight="1">
      <c r="J1179" s="104"/>
    </row>
    <row r="1180" spans="10:10" ht="11.25" customHeight="1">
      <c r="J1180" s="104"/>
    </row>
    <row r="1181" spans="10:10" ht="11.25" customHeight="1">
      <c r="J1181" s="104"/>
    </row>
    <row r="1182" spans="10:10" ht="11.25" customHeight="1">
      <c r="J1182" s="104"/>
    </row>
    <row r="1183" spans="10:10" ht="11.25" customHeight="1">
      <c r="J1183" s="104"/>
    </row>
    <row r="1184" spans="10:10" ht="11.25" customHeight="1">
      <c r="J1184" s="104"/>
    </row>
    <row r="1185" spans="10:10" ht="11.25" customHeight="1">
      <c r="J1185" s="104"/>
    </row>
    <row r="1186" spans="10:10" ht="11.25" customHeight="1">
      <c r="J1186" s="104"/>
    </row>
    <row r="1187" spans="10:10" ht="11.25" customHeight="1">
      <c r="J1187" s="104"/>
    </row>
    <row r="1188" spans="10:10" ht="11.25" customHeight="1">
      <c r="J1188" s="104"/>
    </row>
    <row r="1189" spans="10:10" ht="11.25" customHeight="1">
      <c r="J1189" s="104"/>
    </row>
    <row r="1190" spans="10:10" ht="11.25" customHeight="1">
      <c r="J1190" s="104"/>
    </row>
    <row r="1191" spans="10:10" ht="11.25" customHeight="1">
      <c r="J1191" s="104"/>
    </row>
    <row r="1192" spans="10:10" ht="11.25" customHeight="1">
      <c r="J1192" s="104"/>
    </row>
    <row r="1193" spans="10:10" ht="11.25" customHeight="1">
      <c r="J1193" s="104"/>
    </row>
    <row r="1194" spans="10:10" ht="11.25" customHeight="1">
      <c r="J1194" s="104"/>
    </row>
    <row r="1195" spans="10:10" ht="11.25" customHeight="1">
      <c r="J1195" s="104"/>
    </row>
    <row r="1196" spans="10:10" ht="11.25" customHeight="1">
      <c r="J1196" s="104"/>
    </row>
    <row r="1197" spans="10:10" ht="11.25" customHeight="1">
      <c r="J1197" s="104"/>
    </row>
    <row r="1198" spans="10:10" ht="11.25" customHeight="1">
      <c r="J1198" s="104"/>
    </row>
    <row r="1199" spans="10:10" ht="11.25" customHeight="1">
      <c r="J1199" s="104"/>
    </row>
    <row r="1200" spans="10:10" ht="11.25" customHeight="1">
      <c r="J1200" s="104"/>
    </row>
    <row r="1201" spans="10:10" ht="11.25" customHeight="1">
      <c r="J1201" s="104"/>
    </row>
    <row r="1202" spans="10:10" ht="11.25" customHeight="1">
      <c r="J1202" s="104"/>
    </row>
    <row r="1203" spans="10:10" ht="11.25" customHeight="1">
      <c r="J1203" s="104"/>
    </row>
    <row r="1204" spans="10:10" ht="11.25" customHeight="1">
      <c r="J1204" s="104"/>
    </row>
    <row r="1205" spans="10:10" ht="11.25" customHeight="1">
      <c r="J1205" s="104"/>
    </row>
    <row r="1206" spans="10:10" ht="11.25" customHeight="1">
      <c r="J1206" s="104"/>
    </row>
    <row r="1207" spans="10:10" ht="11.25" customHeight="1">
      <c r="J1207" s="104"/>
    </row>
    <row r="1208" spans="10:10" ht="11.25" customHeight="1">
      <c r="J1208" s="104"/>
    </row>
    <row r="1209" spans="10:10" ht="11.25" customHeight="1">
      <c r="J1209" s="104"/>
    </row>
    <row r="1210" spans="10:10" ht="11.25" customHeight="1">
      <c r="J1210" s="104"/>
    </row>
    <row r="1211" spans="10:10" ht="11.25" customHeight="1">
      <c r="J1211" s="104"/>
    </row>
    <row r="1212" spans="10:10" ht="11.25" customHeight="1">
      <c r="J1212" s="104"/>
    </row>
    <row r="1213" spans="10:10" ht="11.25" customHeight="1">
      <c r="J1213" s="104"/>
    </row>
    <row r="1214" spans="10:10" ht="11.25" customHeight="1">
      <c r="J1214" s="104"/>
    </row>
    <row r="1215" spans="10:10" ht="11.25" customHeight="1">
      <c r="J1215" s="104"/>
    </row>
    <row r="1216" spans="10:10" ht="11.25" customHeight="1">
      <c r="J1216" s="104"/>
    </row>
    <row r="1217" spans="10:10" ht="11.25" customHeight="1">
      <c r="J1217" s="104"/>
    </row>
    <row r="1218" spans="10:10" ht="11.25" customHeight="1">
      <c r="J1218" s="104"/>
    </row>
    <row r="1219" spans="10:10" ht="11.25" customHeight="1">
      <c r="J1219" s="104"/>
    </row>
    <row r="1220" spans="10:10" ht="11.25" customHeight="1">
      <c r="J1220" s="104"/>
    </row>
    <row r="1221" spans="10:10" ht="11.25" customHeight="1">
      <c r="J1221" s="104"/>
    </row>
    <row r="1222" spans="10:10" ht="11.25" customHeight="1">
      <c r="J1222" s="104"/>
    </row>
    <row r="1223" spans="10:10" ht="11.25" customHeight="1">
      <c r="J1223" s="104"/>
    </row>
    <row r="1224" spans="10:10" ht="11.25" customHeight="1">
      <c r="J1224" s="104"/>
    </row>
    <row r="1225" spans="10:10" ht="11.25" customHeight="1">
      <c r="J1225" s="104"/>
    </row>
    <row r="1226" spans="10:10" ht="11.25" customHeight="1">
      <c r="J1226" s="104"/>
    </row>
    <row r="1227" spans="10:10" ht="11.25" customHeight="1">
      <c r="J1227" s="104"/>
    </row>
    <row r="1228" spans="10:10" ht="11.25" customHeight="1">
      <c r="J1228" s="104"/>
    </row>
    <row r="1229" spans="10:10" ht="11.25" customHeight="1">
      <c r="J1229" s="104"/>
    </row>
    <row r="1230" spans="10:10" ht="11.25" customHeight="1">
      <c r="J1230" s="104"/>
    </row>
    <row r="1231" spans="10:10" ht="11.25" customHeight="1">
      <c r="J1231" s="104"/>
    </row>
    <row r="1232" spans="10:10" ht="11.25" customHeight="1">
      <c r="J1232" s="104"/>
    </row>
    <row r="1233" spans="10:10" ht="11.25" customHeight="1">
      <c r="J1233" s="104"/>
    </row>
    <row r="1234" spans="10:10" ht="11.25" customHeight="1">
      <c r="J1234" s="104"/>
    </row>
    <row r="1235" spans="10:10" ht="11.25" customHeight="1">
      <c r="J1235" s="104"/>
    </row>
    <row r="1236" spans="10:10" ht="11.25" customHeight="1">
      <c r="J1236" s="104"/>
    </row>
    <row r="1237" spans="10:10" ht="11.25" customHeight="1">
      <c r="J1237" s="104"/>
    </row>
    <row r="1238" spans="10:10" ht="11.25" customHeight="1">
      <c r="J1238" s="104"/>
    </row>
    <row r="1239" spans="10:10" ht="11.25" customHeight="1">
      <c r="J1239" s="104"/>
    </row>
    <row r="1240" spans="10:10" ht="11.25" customHeight="1">
      <c r="J1240" s="104"/>
    </row>
    <row r="1241" spans="10:10" ht="11.25" customHeight="1">
      <c r="J1241" s="104"/>
    </row>
    <row r="1242" spans="10:10" ht="11.25" customHeight="1">
      <c r="J1242" s="104"/>
    </row>
    <row r="1243" spans="10:10" ht="11.25" customHeight="1">
      <c r="J1243" s="104"/>
    </row>
    <row r="1244" spans="10:10" ht="11.25" customHeight="1">
      <c r="J1244" s="104"/>
    </row>
    <row r="1245" spans="10:10" ht="11.25" customHeight="1">
      <c r="J1245" s="104"/>
    </row>
    <row r="1246" spans="10:10" ht="11.25" customHeight="1">
      <c r="J1246" s="104"/>
    </row>
    <row r="1247" spans="10:10" ht="11.25" customHeight="1">
      <c r="J1247" s="104"/>
    </row>
    <row r="1248" spans="10:10" ht="11.25" customHeight="1">
      <c r="J1248" s="104"/>
    </row>
    <row r="1249" spans="10:10" ht="11.25" customHeight="1">
      <c r="J1249" s="104"/>
    </row>
    <row r="1250" spans="10:10" ht="11.25" customHeight="1">
      <c r="J1250" s="104"/>
    </row>
    <row r="1251" spans="10:10" ht="11.25" customHeight="1">
      <c r="J1251" s="104"/>
    </row>
    <row r="1252" spans="10:10" ht="11.25" customHeight="1">
      <c r="J1252" s="104"/>
    </row>
    <row r="1253" spans="10:10" ht="11.25" customHeight="1">
      <c r="J1253" s="104"/>
    </row>
    <row r="1254" spans="10:10" ht="11.25" customHeight="1">
      <c r="J1254" s="104"/>
    </row>
    <row r="1255" spans="10:10" ht="11.25" customHeight="1">
      <c r="J1255" s="104"/>
    </row>
    <row r="1256" spans="10:10" ht="11.25" customHeight="1">
      <c r="J1256" s="104"/>
    </row>
    <row r="1257" spans="10:10" ht="11.25" customHeight="1">
      <c r="J1257" s="104"/>
    </row>
    <row r="1258" spans="10:10" ht="11.25" customHeight="1">
      <c r="J1258" s="104"/>
    </row>
    <row r="1259" spans="10:10" ht="11.25" customHeight="1">
      <c r="J1259" s="104"/>
    </row>
    <row r="1260" spans="10:10" ht="11.25" customHeight="1">
      <c r="J1260" s="104"/>
    </row>
    <row r="1261" spans="10:10" ht="11.25" customHeight="1">
      <c r="J1261" s="104"/>
    </row>
    <row r="1262" spans="10:10" ht="11.25" customHeight="1">
      <c r="J1262" s="104"/>
    </row>
    <row r="1263" spans="10:10" ht="11.25" customHeight="1">
      <c r="J1263" s="104"/>
    </row>
    <row r="1264" spans="10:10" ht="11.25" customHeight="1">
      <c r="J1264" s="104"/>
    </row>
    <row r="1265" spans="10:10" ht="11.25" customHeight="1">
      <c r="J1265" s="104"/>
    </row>
    <row r="1266" spans="10:10" ht="11.25" customHeight="1">
      <c r="J1266" s="104"/>
    </row>
    <row r="1267" spans="10:10" ht="11.25" customHeight="1">
      <c r="J1267" s="104"/>
    </row>
    <row r="1268" spans="10:10" ht="11.25" customHeight="1">
      <c r="J1268" s="104"/>
    </row>
    <row r="1269" spans="10:10" ht="11.25" customHeight="1">
      <c r="J1269" s="104"/>
    </row>
    <row r="1270" spans="10:10" ht="11.25" customHeight="1">
      <c r="J1270" s="104"/>
    </row>
    <row r="1271" spans="10:10" ht="11.25" customHeight="1">
      <c r="J1271" s="104"/>
    </row>
    <row r="1272" spans="10:10" ht="11.25" customHeight="1">
      <c r="J1272" s="104"/>
    </row>
    <row r="1273" spans="10:10" ht="11.25" customHeight="1">
      <c r="J1273" s="104"/>
    </row>
    <row r="1274" spans="10:10" ht="11.25" customHeight="1">
      <c r="J1274" s="104"/>
    </row>
    <row r="1275" spans="10:10" ht="11.25" customHeight="1">
      <c r="J1275" s="104"/>
    </row>
    <row r="1276" spans="10:10" ht="11.25" customHeight="1">
      <c r="J1276" s="104"/>
    </row>
    <row r="1277" spans="10:10" ht="11.25" customHeight="1">
      <c r="J1277" s="104"/>
    </row>
    <row r="1278" spans="10:10" ht="11.25" customHeight="1">
      <c r="J1278" s="104"/>
    </row>
    <row r="1279" spans="10:10" ht="11.25" customHeight="1">
      <c r="J1279" s="104"/>
    </row>
    <row r="1280" spans="10:10" ht="11.25" customHeight="1">
      <c r="J1280" s="104"/>
    </row>
    <row r="1281" spans="10:10" ht="11.25" customHeight="1">
      <c r="J1281" s="104"/>
    </row>
    <row r="1282" spans="10:10" ht="11.25" customHeight="1">
      <c r="J1282" s="104"/>
    </row>
    <row r="1283" spans="10:10" ht="11.25" customHeight="1">
      <c r="J1283" s="104"/>
    </row>
    <row r="1284" spans="10:10" ht="11.25" customHeight="1">
      <c r="J1284" s="104"/>
    </row>
    <row r="1285" spans="10:10" ht="11.25" customHeight="1">
      <c r="J1285" s="104"/>
    </row>
    <row r="1286" spans="10:10" ht="11.25" customHeight="1">
      <c r="J1286" s="104"/>
    </row>
    <row r="1287" spans="10:10" ht="11.25" customHeight="1">
      <c r="J1287" s="104"/>
    </row>
    <row r="1288" spans="10:10" ht="11.25" customHeight="1">
      <c r="J1288" s="104"/>
    </row>
    <row r="1289" spans="10:10" ht="11.25" customHeight="1">
      <c r="J1289" s="104"/>
    </row>
    <row r="1290" spans="10:10" ht="11.25" customHeight="1">
      <c r="J1290" s="104"/>
    </row>
    <row r="1291" spans="10:10" ht="11.25" customHeight="1">
      <c r="J1291" s="104"/>
    </row>
    <row r="1292" spans="10:10" ht="11.25" customHeight="1">
      <c r="J1292" s="104"/>
    </row>
    <row r="1293" spans="10:10" ht="11.25" customHeight="1">
      <c r="J1293" s="104"/>
    </row>
    <row r="1294" spans="10:10" ht="11.25" customHeight="1">
      <c r="J1294" s="104"/>
    </row>
    <row r="1295" spans="10:10" ht="11.25" customHeight="1">
      <c r="J1295" s="104"/>
    </row>
    <row r="1296" spans="10:10" ht="11.25" customHeight="1">
      <c r="J1296" s="104"/>
    </row>
    <row r="1297" spans="10:10" ht="11.25" customHeight="1">
      <c r="J1297" s="104"/>
    </row>
    <row r="1298" spans="10:10" ht="11.25" customHeight="1">
      <c r="J1298" s="104"/>
    </row>
    <row r="1299" spans="10:10" ht="11.25" customHeight="1">
      <c r="J1299" s="104"/>
    </row>
    <row r="1300" spans="10:10" ht="11.25" customHeight="1">
      <c r="J1300" s="104"/>
    </row>
    <row r="1301" spans="10:10" ht="11.25" customHeight="1">
      <c r="J1301" s="104"/>
    </row>
    <row r="1302" spans="10:10" ht="11.25" customHeight="1">
      <c r="J1302" s="104"/>
    </row>
    <row r="1303" spans="10:10" ht="11.25" customHeight="1">
      <c r="J1303" s="104"/>
    </row>
    <row r="1304" spans="10:10" ht="11.25" customHeight="1">
      <c r="J1304" s="104"/>
    </row>
    <row r="1305" spans="10:10" ht="11.25" customHeight="1">
      <c r="J1305" s="104"/>
    </row>
    <row r="1306" spans="10:10" ht="11.25" customHeight="1">
      <c r="J1306" s="104"/>
    </row>
    <row r="1307" spans="10:10" ht="11.25" customHeight="1">
      <c r="J1307" s="104"/>
    </row>
    <row r="1308" spans="10:10" ht="11.25" customHeight="1">
      <c r="J1308" s="104"/>
    </row>
    <row r="1309" spans="10:10" ht="11.25" customHeight="1">
      <c r="J1309" s="104"/>
    </row>
    <row r="1310" spans="10:10" ht="11.25" customHeight="1">
      <c r="J1310" s="104"/>
    </row>
    <row r="1311" spans="10:10" ht="11.25" customHeight="1">
      <c r="J1311" s="104"/>
    </row>
    <row r="1312" spans="10:10" ht="11.25" customHeight="1">
      <c r="J1312" s="104"/>
    </row>
    <row r="1313" spans="10:10" ht="11.25" customHeight="1">
      <c r="J1313" s="104"/>
    </row>
    <row r="1314" spans="10:10" ht="11.25" customHeight="1">
      <c r="J1314" s="104"/>
    </row>
    <row r="1315" spans="10:10" ht="11.25" customHeight="1">
      <c r="J1315" s="104"/>
    </row>
    <row r="1316" spans="10:10" ht="11.25" customHeight="1">
      <c r="J1316" s="104"/>
    </row>
    <row r="1317" spans="10:10" ht="11.25" customHeight="1">
      <c r="J1317" s="104"/>
    </row>
    <row r="1318" spans="10:10" ht="11.25" customHeight="1">
      <c r="J1318" s="104"/>
    </row>
    <row r="1319" spans="10:10" ht="11.25" customHeight="1">
      <c r="J1319" s="104"/>
    </row>
    <row r="1320" spans="10:10" ht="11.25" customHeight="1">
      <c r="J1320" s="104"/>
    </row>
    <row r="1321" spans="10:10" ht="11.25" customHeight="1">
      <c r="J1321" s="104"/>
    </row>
    <row r="1322" spans="10:10" ht="11.25" customHeight="1">
      <c r="J1322" s="104"/>
    </row>
    <row r="1323" spans="10:10" ht="11.25" customHeight="1">
      <c r="J1323" s="104"/>
    </row>
    <row r="1324" spans="10:10" ht="11.25" customHeight="1">
      <c r="J1324" s="104"/>
    </row>
    <row r="1325" spans="10:10" ht="11.25" customHeight="1">
      <c r="J1325" s="104"/>
    </row>
    <row r="1326" spans="10:10" ht="11.25" customHeight="1">
      <c r="J1326" s="104"/>
    </row>
    <row r="1327" spans="10:10" ht="11.25" customHeight="1">
      <c r="J1327" s="104"/>
    </row>
    <row r="1328" spans="10:10" ht="11.25" customHeight="1">
      <c r="J1328" s="104"/>
    </row>
    <row r="1329" spans="10:10" ht="11.25" customHeight="1">
      <c r="J1329" s="104"/>
    </row>
    <row r="1330" spans="10:10" ht="11.25" customHeight="1">
      <c r="J1330" s="104"/>
    </row>
    <row r="1331" spans="10:10" ht="11.25" customHeight="1">
      <c r="J1331" s="104"/>
    </row>
    <row r="1332" spans="10:10" ht="11.25" customHeight="1">
      <c r="J1332" s="104"/>
    </row>
    <row r="1333" spans="10:10" ht="11.25" customHeight="1">
      <c r="J1333" s="104"/>
    </row>
    <row r="1334" spans="10:10" ht="11.25" customHeight="1">
      <c r="J1334" s="104"/>
    </row>
    <row r="1335" spans="10:10" ht="11.25" customHeight="1">
      <c r="J1335" s="104"/>
    </row>
    <row r="1336" spans="10:10" ht="11.25" customHeight="1">
      <c r="J1336" s="104"/>
    </row>
    <row r="1337" spans="10:10" ht="11.25" customHeight="1">
      <c r="J1337" s="104"/>
    </row>
    <row r="1338" spans="10:10" ht="11.25" customHeight="1">
      <c r="J1338" s="104"/>
    </row>
    <row r="1339" spans="10:10" ht="11.25" customHeight="1">
      <c r="J1339" s="104"/>
    </row>
    <row r="1340" spans="10:10" ht="11.25" customHeight="1">
      <c r="J1340" s="104"/>
    </row>
    <row r="1341" spans="10:10" ht="11.25" customHeight="1">
      <c r="J1341" s="104"/>
    </row>
    <row r="1342" spans="10:10" ht="11.25" customHeight="1">
      <c r="J1342" s="104"/>
    </row>
    <row r="1343" spans="10:10" ht="11.25" customHeight="1">
      <c r="J1343" s="104"/>
    </row>
    <row r="1344" spans="10:10" ht="11.25" customHeight="1">
      <c r="J1344" s="104"/>
    </row>
    <row r="1345" spans="10:10" ht="11.25" customHeight="1">
      <c r="J1345" s="104"/>
    </row>
    <row r="1346" spans="10:10" ht="11.25" customHeight="1">
      <c r="J1346" s="104"/>
    </row>
    <row r="1347" spans="10:10" ht="11.25" customHeight="1">
      <c r="J1347" s="104"/>
    </row>
    <row r="1348" spans="10:10" ht="11.25" customHeight="1">
      <c r="J1348" s="104"/>
    </row>
    <row r="1349" spans="10:10" ht="11.25" customHeight="1">
      <c r="J1349" s="104"/>
    </row>
    <row r="1350" spans="10:10" ht="11.25" customHeight="1">
      <c r="J1350" s="104"/>
    </row>
    <row r="1351" spans="10:10" ht="11.25" customHeight="1">
      <c r="J1351" s="104"/>
    </row>
    <row r="1352" spans="10:10" ht="11.25" customHeight="1">
      <c r="J1352" s="104"/>
    </row>
    <row r="1353" spans="10:10" ht="11.25" customHeight="1">
      <c r="J1353" s="104"/>
    </row>
    <row r="1354" spans="10:10" ht="11.25" customHeight="1">
      <c r="J1354" s="104"/>
    </row>
    <row r="1355" spans="10:10" ht="11.25" customHeight="1">
      <c r="J1355" s="104"/>
    </row>
    <row r="1356" spans="10:10" ht="11.25" customHeight="1">
      <c r="J1356" s="104"/>
    </row>
    <row r="1357" spans="10:10" ht="11.25" customHeight="1">
      <c r="J1357" s="104"/>
    </row>
    <row r="1358" spans="10:10" ht="11.25" customHeight="1">
      <c r="J1358" s="104"/>
    </row>
    <row r="1359" spans="10:10" ht="11.25" customHeight="1">
      <c r="J1359" s="104"/>
    </row>
    <row r="1360" spans="10:10" ht="11.25" customHeight="1">
      <c r="J1360" s="104"/>
    </row>
    <row r="1361" spans="10:10" ht="11.25" customHeight="1">
      <c r="J1361" s="104"/>
    </row>
    <row r="1362" spans="10:10" ht="11.25" customHeight="1">
      <c r="J1362" s="104"/>
    </row>
    <row r="1363" spans="10:10" ht="11.25" customHeight="1">
      <c r="J1363" s="104"/>
    </row>
    <row r="1364" spans="10:10" ht="11.25" customHeight="1">
      <c r="J1364" s="104"/>
    </row>
    <row r="1365" spans="10:10" ht="11.25" customHeight="1">
      <c r="J1365" s="104"/>
    </row>
    <row r="1366" spans="10:10" ht="11.25" customHeight="1">
      <c r="J1366" s="104"/>
    </row>
    <row r="1367" spans="10:10" ht="11.25" customHeight="1">
      <c r="J1367" s="104"/>
    </row>
    <row r="1368" spans="10:10" ht="11.25" customHeight="1">
      <c r="J1368" s="104"/>
    </row>
    <row r="1369" spans="10:10" ht="11.25" customHeight="1">
      <c r="J1369" s="104"/>
    </row>
    <row r="1370" spans="10:10" ht="11.25" customHeight="1">
      <c r="J1370" s="104"/>
    </row>
    <row r="1371" spans="10:10" ht="11.25" customHeight="1">
      <c r="J1371" s="104"/>
    </row>
    <row r="1372" spans="10:10" ht="11.25" customHeight="1">
      <c r="J1372" s="104"/>
    </row>
    <row r="1373" spans="10:10" ht="11.25" customHeight="1">
      <c r="J1373" s="104"/>
    </row>
    <row r="1374" spans="10:10" ht="11.25" customHeight="1">
      <c r="J1374" s="104"/>
    </row>
    <row r="1375" spans="10:10" ht="11.25" customHeight="1">
      <c r="J1375" s="104"/>
    </row>
    <row r="1376" spans="10:10" ht="11.25" customHeight="1">
      <c r="J1376" s="104"/>
    </row>
    <row r="1377" spans="10:10" ht="11.25" customHeight="1">
      <c r="J1377" s="104"/>
    </row>
    <row r="1378" spans="10:10" ht="11.25" customHeight="1">
      <c r="J1378" s="104"/>
    </row>
    <row r="1379" spans="10:10" ht="11.25" customHeight="1">
      <c r="J1379" s="104"/>
    </row>
    <row r="1380" spans="10:10" ht="11.25" customHeight="1">
      <c r="J1380" s="104"/>
    </row>
    <row r="1381" spans="10:10" ht="11.25" customHeight="1">
      <c r="J1381" s="104"/>
    </row>
    <row r="1382" spans="10:10" ht="11.25" customHeight="1">
      <c r="J1382" s="104"/>
    </row>
    <row r="1383" spans="10:10" ht="11.25" customHeight="1">
      <c r="J1383" s="104"/>
    </row>
    <row r="1384" spans="10:10" ht="11.25" customHeight="1">
      <c r="J1384" s="104"/>
    </row>
    <row r="1385" spans="10:10" ht="11.25" customHeight="1">
      <c r="J1385" s="104"/>
    </row>
    <row r="1386" spans="10:10" ht="11.25" customHeight="1">
      <c r="J1386" s="104"/>
    </row>
    <row r="1387" spans="10:10" ht="11.25" customHeight="1">
      <c r="J1387" s="104"/>
    </row>
    <row r="1388" spans="10:10" ht="11.25" customHeight="1">
      <c r="J1388" s="104"/>
    </row>
    <row r="1389" spans="10:10" ht="11.25" customHeight="1">
      <c r="J1389" s="104"/>
    </row>
    <row r="1390" spans="10:10" ht="11.25" customHeight="1">
      <c r="J1390" s="104"/>
    </row>
    <row r="1391" spans="10:10" ht="11.25" customHeight="1">
      <c r="J1391" s="104"/>
    </row>
    <row r="1392" spans="10:10" ht="11.25" customHeight="1">
      <c r="J1392" s="104"/>
    </row>
    <row r="1393" spans="10:10" ht="11.25" customHeight="1">
      <c r="J1393" s="104"/>
    </row>
    <row r="1394" spans="10:10" ht="11.25" customHeight="1">
      <c r="J1394" s="104"/>
    </row>
    <row r="1395" spans="10:10" ht="11.25" customHeight="1">
      <c r="J1395" s="104"/>
    </row>
    <row r="1396" spans="10:10" ht="11.25" customHeight="1">
      <c r="J1396" s="104"/>
    </row>
    <row r="1397" spans="10:10" ht="11.25" customHeight="1">
      <c r="J1397" s="104"/>
    </row>
    <row r="1398" spans="10:10" ht="11.25" customHeight="1">
      <c r="J1398" s="104"/>
    </row>
    <row r="1399" spans="10:10" ht="11.25" customHeight="1">
      <c r="J1399" s="104"/>
    </row>
    <row r="1400" spans="10:10" ht="11.25" customHeight="1">
      <c r="J1400" s="104"/>
    </row>
    <row r="1401" spans="10:10" ht="11.25" customHeight="1">
      <c r="J1401" s="104"/>
    </row>
    <row r="1402" spans="10:10" ht="11.25" customHeight="1">
      <c r="J1402" s="104"/>
    </row>
    <row r="1403" spans="10:10" ht="11.25" customHeight="1">
      <c r="J1403" s="104"/>
    </row>
    <row r="1404" spans="10:10" ht="11.25" customHeight="1">
      <c r="J1404" s="104"/>
    </row>
    <row r="1405" spans="10:10" ht="11.25" customHeight="1">
      <c r="J1405" s="104"/>
    </row>
    <row r="1406" spans="10:10" ht="11.25" customHeight="1">
      <c r="J1406" s="104"/>
    </row>
    <row r="1407" spans="10:10" ht="11.25" customHeight="1">
      <c r="J1407" s="104"/>
    </row>
    <row r="1408" spans="10:10" ht="11.25" customHeight="1">
      <c r="J1408" s="104"/>
    </row>
    <row r="1409" spans="10:10" ht="11.25" customHeight="1">
      <c r="J1409" s="104"/>
    </row>
    <row r="1410" spans="10:10" ht="11.25" customHeight="1">
      <c r="J1410" s="104"/>
    </row>
    <row r="1411" spans="10:10" ht="11.25" customHeight="1">
      <c r="J1411" s="104"/>
    </row>
    <row r="1412" spans="10:10" ht="11.25" customHeight="1">
      <c r="J1412" s="104"/>
    </row>
    <row r="1413" spans="10:10" ht="11.25" customHeight="1">
      <c r="J1413" s="104"/>
    </row>
    <row r="1414" spans="10:10" ht="11.25" customHeight="1">
      <c r="J1414" s="104"/>
    </row>
    <row r="1415" spans="10:10" ht="11.25" customHeight="1">
      <c r="J1415" s="104"/>
    </row>
    <row r="1416" spans="10:10" ht="11.25" customHeight="1">
      <c r="J1416" s="104"/>
    </row>
    <row r="1417" spans="10:10" ht="11.25" customHeight="1">
      <c r="J1417" s="104"/>
    </row>
    <row r="1418" spans="10:10" ht="11.25" customHeight="1">
      <c r="J1418" s="104"/>
    </row>
    <row r="1419" spans="10:10" ht="11.25" customHeight="1">
      <c r="J1419" s="104"/>
    </row>
    <row r="1420" spans="10:10" ht="11.25" customHeight="1">
      <c r="J1420" s="104"/>
    </row>
    <row r="1421" spans="10:10" ht="11.25" customHeight="1">
      <c r="J1421" s="104"/>
    </row>
    <row r="1422" spans="10:10" ht="11.25" customHeight="1">
      <c r="J1422" s="104"/>
    </row>
    <row r="1423" spans="10:10" ht="11.25" customHeight="1">
      <c r="J1423" s="104"/>
    </row>
    <row r="1424" spans="10:10" ht="11.25" customHeight="1">
      <c r="J1424" s="104"/>
    </row>
    <row r="1425" spans="10:10" ht="11.25" customHeight="1">
      <c r="J1425" s="104"/>
    </row>
    <row r="1426" spans="10:10" ht="11.25" customHeight="1">
      <c r="J1426" s="104"/>
    </row>
    <row r="1427" spans="10:10" ht="11.25" customHeight="1">
      <c r="J1427" s="104"/>
    </row>
    <row r="1428" spans="10:10" ht="11.25" customHeight="1">
      <c r="J1428" s="104"/>
    </row>
    <row r="1429" spans="10:10" ht="11.25" customHeight="1">
      <c r="J1429" s="104"/>
    </row>
    <row r="1430" spans="10:10" ht="11.25" customHeight="1">
      <c r="J1430" s="104"/>
    </row>
    <row r="1431" spans="10:10" ht="11.25" customHeight="1">
      <c r="J1431" s="104"/>
    </row>
    <row r="1432" spans="10:10" ht="11.25" customHeight="1">
      <c r="J1432" s="104"/>
    </row>
    <row r="1433" spans="10:10" ht="11.25" customHeight="1">
      <c r="J1433" s="104"/>
    </row>
    <row r="1434" spans="10:10" ht="11.25" customHeight="1">
      <c r="J1434" s="104"/>
    </row>
    <row r="1435" spans="10:10" ht="11.25" customHeight="1">
      <c r="J1435" s="104"/>
    </row>
    <row r="1436" spans="10:10" ht="11.25" customHeight="1">
      <c r="J1436" s="104"/>
    </row>
    <row r="1437" spans="10:10" ht="11.25" customHeight="1">
      <c r="J1437" s="104"/>
    </row>
    <row r="1438" spans="10:10" ht="11.25" customHeight="1">
      <c r="J1438" s="104"/>
    </row>
    <row r="1439" spans="10:10" ht="11.25" customHeight="1">
      <c r="J1439" s="104"/>
    </row>
    <row r="1440" spans="10:10" ht="11.25" customHeight="1">
      <c r="J1440" s="104"/>
    </row>
    <row r="1441" spans="10:10" ht="11.25" customHeight="1">
      <c r="J1441" s="104"/>
    </row>
    <row r="1442" spans="10:10" ht="11.25" customHeight="1">
      <c r="J1442" s="104"/>
    </row>
    <row r="1443" spans="10:10" ht="11.25" customHeight="1">
      <c r="J1443" s="104"/>
    </row>
    <row r="1444" spans="10:10" ht="11.25" customHeight="1">
      <c r="J1444" s="104"/>
    </row>
    <row r="1445" spans="10:10" ht="11.25" customHeight="1">
      <c r="J1445" s="104"/>
    </row>
    <row r="1446" spans="10:10" ht="11.25" customHeight="1">
      <c r="J1446" s="104"/>
    </row>
    <row r="1447" spans="10:10" ht="11.25" customHeight="1">
      <c r="J1447" s="104"/>
    </row>
    <row r="1448" spans="10:10" ht="11.25" customHeight="1">
      <c r="J1448" s="104"/>
    </row>
    <row r="1449" spans="10:10" ht="11.25" customHeight="1">
      <c r="J1449" s="104"/>
    </row>
    <row r="1450" spans="10:10" ht="11.25" customHeight="1">
      <c r="J1450" s="104"/>
    </row>
    <row r="1451" spans="10:10" ht="11.25" customHeight="1">
      <c r="J1451" s="104"/>
    </row>
    <row r="1452" spans="10:10" ht="11.25" customHeight="1">
      <c r="J1452" s="104"/>
    </row>
    <row r="1453" spans="10:10" ht="11.25" customHeight="1">
      <c r="J1453" s="104"/>
    </row>
    <row r="1454" spans="10:10" ht="11.25" customHeight="1">
      <c r="J1454" s="104"/>
    </row>
    <row r="1455" spans="10:10" ht="11.25" customHeight="1">
      <c r="J1455" s="104"/>
    </row>
    <row r="1456" spans="10:10" ht="11.25" customHeight="1">
      <c r="J1456" s="104"/>
    </row>
    <row r="1457" spans="10:10" ht="11.25" customHeight="1">
      <c r="J1457" s="104"/>
    </row>
    <row r="1458" spans="10:10" ht="11.25" customHeight="1">
      <c r="J1458" s="104"/>
    </row>
    <row r="1459" spans="10:10" ht="11.25" customHeight="1">
      <c r="J1459" s="104"/>
    </row>
    <row r="1460" spans="10:10" ht="11.25" customHeight="1">
      <c r="J1460" s="104"/>
    </row>
    <row r="1461" spans="10:10" ht="11.25" customHeight="1">
      <c r="J1461" s="104"/>
    </row>
    <row r="1462" spans="10:10" ht="11.25" customHeight="1">
      <c r="J1462" s="104"/>
    </row>
    <row r="1463" spans="10:10" ht="11.25" customHeight="1">
      <c r="J1463" s="104"/>
    </row>
    <row r="1464" spans="10:10" ht="11.25" customHeight="1">
      <c r="J1464" s="104"/>
    </row>
    <row r="1465" spans="10:10" ht="11.25" customHeight="1">
      <c r="J1465" s="104"/>
    </row>
    <row r="1466" spans="10:10" ht="11.25" customHeight="1">
      <c r="J1466" s="104"/>
    </row>
    <row r="1467" spans="10:10" ht="11.25" customHeight="1">
      <c r="J1467" s="104"/>
    </row>
    <row r="1468" spans="10:10" ht="11.25" customHeight="1">
      <c r="J1468" s="104"/>
    </row>
    <row r="1469" spans="10:10" ht="11.25" customHeight="1">
      <c r="J1469" s="104"/>
    </row>
    <row r="1470" spans="10:10" ht="11.25" customHeight="1">
      <c r="J1470" s="104"/>
    </row>
    <row r="1471" spans="10:10" ht="11.25" customHeight="1">
      <c r="J1471" s="104"/>
    </row>
    <row r="1472" spans="10:10" ht="11.25" customHeight="1">
      <c r="J1472" s="104"/>
    </row>
    <row r="1473" spans="10:10" ht="11.25" customHeight="1">
      <c r="J1473" s="104"/>
    </row>
    <row r="1474" spans="10:10" ht="11.25" customHeight="1">
      <c r="J1474" s="104"/>
    </row>
    <row r="1475" spans="10:10" ht="11.25" customHeight="1">
      <c r="J1475" s="104"/>
    </row>
    <row r="1476" spans="10:10" ht="11.25" customHeight="1">
      <c r="J1476" s="104"/>
    </row>
    <row r="1477" spans="10:10" ht="11.25" customHeight="1">
      <c r="J1477" s="104"/>
    </row>
    <row r="1478" spans="10:10" ht="11.25" customHeight="1">
      <c r="J1478" s="104"/>
    </row>
    <row r="1479" spans="10:10" ht="11.25" customHeight="1">
      <c r="J1479" s="104"/>
    </row>
    <row r="1480" spans="10:10" ht="11.25" customHeight="1">
      <c r="J1480" s="104"/>
    </row>
    <row r="1481" spans="10:10" ht="11.25" customHeight="1">
      <c r="J1481" s="104"/>
    </row>
    <row r="1482" spans="10:10" ht="11.25" customHeight="1">
      <c r="J1482" s="104"/>
    </row>
    <row r="1483" spans="10:10" ht="11.25" customHeight="1">
      <c r="J1483" s="104"/>
    </row>
    <row r="1484" spans="10:10" ht="11.25" customHeight="1">
      <c r="J1484" s="104"/>
    </row>
    <row r="1485" spans="10:10" ht="11.25" customHeight="1">
      <c r="J1485" s="104"/>
    </row>
    <row r="1486" spans="10:10" ht="11.25" customHeight="1">
      <c r="J1486" s="104"/>
    </row>
    <row r="1487" spans="10:10" ht="11.25" customHeight="1">
      <c r="J1487" s="104"/>
    </row>
    <row r="1488" spans="10:10" ht="11.25" customHeight="1">
      <c r="J1488" s="104"/>
    </row>
    <row r="1489" spans="10:10" ht="11.25" customHeight="1">
      <c r="J1489" s="104"/>
    </row>
    <row r="1490" spans="10:10" ht="11.25" customHeight="1">
      <c r="J1490" s="104"/>
    </row>
    <row r="1491" spans="10:10" ht="11.25" customHeight="1">
      <c r="J1491" s="104"/>
    </row>
    <row r="1492" spans="10:10" ht="11.25" customHeight="1">
      <c r="J1492" s="104"/>
    </row>
    <row r="1493" spans="10:10" ht="11.25" customHeight="1">
      <c r="J1493" s="104"/>
    </row>
    <row r="1494" spans="10:10" ht="11.25" customHeight="1">
      <c r="J1494" s="104"/>
    </row>
    <row r="1495" spans="10:10" ht="11.25" customHeight="1">
      <c r="J1495" s="104"/>
    </row>
    <row r="1496" spans="10:10" ht="11.25" customHeight="1">
      <c r="J1496" s="104"/>
    </row>
    <row r="1497" spans="10:10" ht="11.25" customHeight="1">
      <c r="J1497" s="104"/>
    </row>
    <row r="1498" spans="10:10" ht="11.25" customHeight="1">
      <c r="J1498" s="104"/>
    </row>
    <row r="1499" spans="10:10" ht="11.25" customHeight="1">
      <c r="J1499" s="104"/>
    </row>
    <row r="1500" spans="10:10" ht="11.25" customHeight="1">
      <c r="J1500" s="104"/>
    </row>
    <row r="1501" spans="10:10" ht="11.25" customHeight="1">
      <c r="J1501" s="104"/>
    </row>
    <row r="1502" spans="10:10" ht="11.25" customHeight="1">
      <c r="J1502" s="104"/>
    </row>
    <row r="1503" spans="10:10" ht="11.25" customHeight="1">
      <c r="J1503" s="104"/>
    </row>
    <row r="1504" spans="10:10" ht="11.25" customHeight="1">
      <c r="J1504" s="104"/>
    </row>
    <row r="1505" spans="10:10" ht="11.25" customHeight="1">
      <c r="J1505" s="104"/>
    </row>
    <row r="1506" spans="10:10" ht="11.25" customHeight="1">
      <c r="J1506" s="104"/>
    </row>
    <row r="1507" spans="10:10" ht="11.25" customHeight="1">
      <c r="J1507" s="104"/>
    </row>
    <row r="1508" spans="10:10" ht="11.25" customHeight="1">
      <c r="J1508" s="104"/>
    </row>
    <row r="1509" spans="10:10" ht="11.25" customHeight="1">
      <c r="J1509" s="104"/>
    </row>
    <row r="1510" spans="10:10" ht="11.25" customHeight="1">
      <c r="J1510" s="104"/>
    </row>
    <row r="1511" spans="10:10" ht="11.25" customHeight="1">
      <c r="J1511" s="104"/>
    </row>
    <row r="1512" spans="10:10" ht="11.25" customHeight="1">
      <c r="J1512" s="104"/>
    </row>
    <row r="1513" spans="10:10" ht="11.25" customHeight="1">
      <c r="J1513" s="104"/>
    </row>
    <row r="1514" spans="10:10" ht="11.25" customHeight="1">
      <c r="J1514" s="104"/>
    </row>
    <row r="1515" spans="10:10" ht="11.25" customHeight="1">
      <c r="J1515" s="104"/>
    </row>
    <row r="1516" spans="10:10" ht="11.25" customHeight="1">
      <c r="J1516" s="104"/>
    </row>
    <row r="1517" spans="10:10" ht="11.25" customHeight="1">
      <c r="J1517" s="104"/>
    </row>
    <row r="1518" spans="10:10" ht="11.25" customHeight="1">
      <c r="J1518" s="104"/>
    </row>
    <row r="1519" spans="10:10" ht="11.25" customHeight="1">
      <c r="J1519" s="104"/>
    </row>
    <row r="1520" spans="10:10" ht="11.25" customHeight="1">
      <c r="J1520" s="104"/>
    </row>
    <row r="1521" spans="10:10" ht="11.25" customHeight="1">
      <c r="J1521" s="104"/>
    </row>
    <row r="1522" spans="10:10" ht="11.25" customHeight="1">
      <c r="J1522" s="104"/>
    </row>
    <row r="1523" spans="10:10" ht="11.25" customHeight="1">
      <c r="J1523" s="104"/>
    </row>
    <row r="1524" spans="10:10" ht="11.25" customHeight="1">
      <c r="J1524" s="104"/>
    </row>
    <row r="1525" spans="10:10" ht="11.25" customHeight="1">
      <c r="J1525" s="104"/>
    </row>
    <row r="1526" spans="10:10" ht="11.25" customHeight="1">
      <c r="J1526" s="104"/>
    </row>
    <row r="1527" spans="10:10" ht="11.25" customHeight="1">
      <c r="J1527" s="104"/>
    </row>
    <row r="1528" spans="10:10" ht="11.25" customHeight="1">
      <c r="J1528" s="104"/>
    </row>
    <row r="1529" spans="10:10" ht="11.25" customHeight="1">
      <c r="J1529" s="104"/>
    </row>
    <row r="1530" spans="10:10" ht="11.25" customHeight="1">
      <c r="J1530" s="104"/>
    </row>
    <row r="1531" spans="10:10" ht="11.25" customHeight="1">
      <c r="J1531" s="104"/>
    </row>
    <row r="1532" spans="10:10" ht="11.25" customHeight="1">
      <c r="J1532" s="104"/>
    </row>
    <row r="1533" spans="10:10" ht="11.25" customHeight="1">
      <c r="J1533" s="104"/>
    </row>
    <row r="1534" spans="10:10" ht="11.25" customHeight="1">
      <c r="J1534" s="104"/>
    </row>
    <row r="1535" spans="10:10" ht="11.25" customHeight="1">
      <c r="J1535" s="104"/>
    </row>
    <row r="1536" spans="10:10" ht="11.25" customHeight="1">
      <c r="J1536" s="104"/>
    </row>
    <row r="1537" spans="10:10" ht="11.25" customHeight="1">
      <c r="J1537" s="104"/>
    </row>
    <row r="1538" spans="10:10" ht="11.25" customHeight="1">
      <c r="J1538" s="104"/>
    </row>
    <row r="1539" spans="10:10" ht="11.25" customHeight="1">
      <c r="J1539" s="104"/>
    </row>
    <row r="1540" spans="10:10" ht="11.25" customHeight="1">
      <c r="J1540" s="104"/>
    </row>
    <row r="1541" spans="10:10" ht="11.25" customHeight="1">
      <c r="J1541" s="104"/>
    </row>
    <row r="1542" spans="10:10" ht="11.25" customHeight="1">
      <c r="J1542" s="104"/>
    </row>
    <row r="1543" spans="10:10" ht="11.25" customHeight="1">
      <c r="J1543" s="104"/>
    </row>
    <row r="1544" spans="10:10" ht="11.25" customHeight="1">
      <c r="J1544" s="104"/>
    </row>
    <row r="1545" spans="10:10" ht="11.25" customHeight="1">
      <c r="J1545" s="104"/>
    </row>
    <row r="1546" spans="10:10" ht="11.25" customHeight="1">
      <c r="J1546" s="104"/>
    </row>
    <row r="1547" spans="10:10" ht="11.25" customHeight="1">
      <c r="J1547" s="104"/>
    </row>
    <row r="1548" spans="10:10" ht="11.25" customHeight="1">
      <c r="J1548" s="104"/>
    </row>
    <row r="1549" spans="10:10" ht="11.25" customHeight="1">
      <c r="J1549" s="104"/>
    </row>
    <row r="1550" spans="10:10" ht="11.25" customHeight="1">
      <c r="J1550" s="104"/>
    </row>
    <row r="1551" spans="10:10" ht="11.25" customHeight="1">
      <c r="J1551" s="104"/>
    </row>
    <row r="1552" spans="10:10" ht="11.25" customHeight="1">
      <c r="J1552" s="104"/>
    </row>
    <row r="1553" spans="10:10" ht="11.25" customHeight="1">
      <c r="J1553" s="104"/>
    </row>
    <row r="1554" spans="10:10" ht="11.25" customHeight="1">
      <c r="J1554" s="104"/>
    </row>
    <row r="1555" spans="10:10" ht="11.25" customHeight="1">
      <c r="J1555" s="104"/>
    </row>
  </sheetData>
  <mergeCells count="5">
    <mergeCell ref="K2:L2"/>
    <mergeCell ref="K1:L1"/>
    <mergeCell ref="K3:L3"/>
    <mergeCell ref="L4:M5"/>
    <mergeCell ref="K4:K5"/>
  </mergeCells>
  <dataValidations count="1">
    <dataValidation type="list" errorStyle="information" allowBlank="1" showInputMessage="1" showErrorMessage="1" errorTitle="DATO MANUAL" error="Incluir Dato Manualmente" sqref="E2:E18" xr:uid="{00000000-0002-0000-0900-000001000000}">
      <formula1>INDIRECT(B2)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INICIO</vt:lpstr>
      <vt:lpstr>IDENTIFICACIÓN</vt:lpstr>
      <vt:lpstr>PROCESOS PRODUCTIVOS</vt:lpstr>
      <vt:lpstr>CONSUMOS Y PRODUCCIÓN</vt:lpstr>
      <vt:lpstr>MATRIZ ENERGÉTICA</vt:lpstr>
      <vt:lpstr>Analisis Energeticos</vt:lpstr>
      <vt:lpstr>LINEA BASE </vt:lpstr>
      <vt:lpstr>INDICADORES E</vt:lpstr>
      <vt:lpstr>INVENTARIO ELÉCTRICO</vt:lpstr>
      <vt:lpstr>PARETO</vt:lpstr>
      <vt:lpstr>INVENTARIO VEHÍCULOS</vt:lpstr>
    </vt:vector>
  </TitlesOfParts>
  <Company>LEPL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Ambiental</cp:lastModifiedBy>
  <cp:lastPrinted>2010-02-10T03:39:35Z</cp:lastPrinted>
  <dcterms:created xsi:type="dcterms:W3CDTF">2010-02-10T01:55:53Z</dcterms:created>
  <dcterms:modified xsi:type="dcterms:W3CDTF">2022-06-17T20:36:42Z</dcterms:modified>
</cp:coreProperties>
</file>